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dra\Documents\midi\ALV april 2023\"/>
    </mc:Choice>
  </mc:AlternateContent>
  <xr:revisionPtr revIDLastSave="0" documentId="8_{9576843D-BF76-4DFD-9EE1-70A5B3E64514}" xr6:coauthVersionLast="47" xr6:coauthVersionMax="47" xr10:uidLastSave="{00000000-0000-0000-0000-000000000000}"/>
  <workbookProtection workbookAlgorithmName="SHA-512" workbookHashValue="s5WFXMQbn+Og3t4RdDCpWG8ZUw04VaIWDfHz3TQ3U+aURyNVZ0hESc47V6vCntatsayfrX1Sn+XWPn+n4d4ajA==" workbookSaltValue="ZFsj4t32TUyratLEEW7s3g==" workbookSpinCount="100000" lockStructure="1"/>
  <bookViews>
    <workbookView xWindow="-108" yWindow="-108" windowWidth="23256" windowHeight="12456" firstSheet="4" activeTab="10" xr2:uid="{00000000-000D-0000-FFFF-FFFF00000000}"/>
  </bookViews>
  <sheets>
    <sheet name="titel" sheetId="2" r:id="rId1"/>
    <sheet name="inhoud" sheetId="3" r:id="rId2"/>
    <sheet name="resul" sheetId="6" r:id="rId3"/>
    <sheet name="blz 3" sheetId="8" r:id="rId4"/>
    <sheet name="blz 4" sheetId="9" r:id="rId5"/>
    <sheet name="blz 5" sheetId="10" r:id="rId6"/>
    <sheet name="BLZ 6" sheetId="26" r:id="rId7"/>
    <sheet name="blz 7" sheetId="11" r:id="rId8"/>
    <sheet name="bal landscape" sheetId="21" r:id="rId9"/>
    <sheet name="v&amp;w" sheetId="14" r:id="rId10"/>
    <sheet name="vaste activa" sheetId="22" r:id="rId11"/>
  </sheets>
  <definedNames>
    <definedName name="_xlnm.Print_Area" localSheetId="3">'blz 3'!$A$1:$J$55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8" l="1"/>
  <c r="E43" i="6"/>
  <c r="E37" i="6"/>
  <c r="H21" i="9"/>
  <c r="E45" i="6" l="1"/>
  <c r="E47" i="6" s="1"/>
  <c r="E50" i="6" s="1"/>
  <c r="K25" i="22" l="1"/>
  <c r="K26" i="22"/>
  <c r="K27" i="22"/>
  <c r="K28" i="22"/>
  <c r="K29" i="22"/>
  <c r="K30" i="22"/>
  <c r="K31" i="22"/>
  <c r="K32" i="22"/>
  <c r="K33" i="22"/>
  <c r="K34" i="22"/>
  <c r="K35" i="22"/>
  <c r="K24" i="22"/>
  <c r="K20" i="22"/>
  <c r="K19" i="22"/>
  <c r="K14" i="22"/>
  <c r="K12" i="22"/>
  <c r="K10" i="22"/>
  <c r="K8" i="22"/>
  <c r="K6" i="22"/>
  <c r="E29" i="22"/>
  <c r="I29" i="14"/>
  <c r="I31" i="14" s="1"/>
  <c r="I33" i="14" s="1"/>
  <c r="I36" i="14" s="1"/>
  <c r="L29" i="14"/>
  <c r="L31" i="14" s="1"/>
  <c r="L33" i="14" s="1"/>
  <c r="L36" i="14" s="1"/>
  <c r="K29" i="14"/>
  <c r="K31" i="14"/>
  <c r="K33" i="14" s="1"/>
  <c r="K36" i="14" s="1"/>
  <c r="P33" i="21"/>
  <c r="P26" i="21"/>
  <c r="P18" i="21"/>
  <c r="P36" i="21" s="1"/>
  <c r="H27" i="21"/>
  <c r="H22" i="21"/>
  <c r="H18" i="21"/>
  <c r="H36" i="21" s="1"/>
  <c r="I17" i="11"/>
  <c r="L17" i="11"/>
  <c r="K17" i="11"/>
  <c r="I37" i="26"/>
  <c r="I42" i="26" s="1"/>
  <c r="L42" i="26"/>
  <c r="K42" i="26"/>
  <c r="L25" i="26"/>
  <c r="K25" i="26"/>
  <c r="L21" i="10"/>
  <c r="K15" i="10"/>
  <c r="K21" i="10" s="1"/>
  <c r="L40" i="10"/>
  <c r="K40" i="10"/>
  <c r="G37" i="6" l="1"/>
  <c r="F22" i="21" l="1"/>
  <c r="F42" i="26"/>
  <c r="I25" i="11"/>
  <c r="E21" i="22"/>
  <c r="F21" i="22"/>
  <c r="G21" i="22"/>
  <c r="H21" i="22"/>
  <c r="I21" i="22"/>
  <c r="J21" i="22"/>
  <c r="D21" i="22"/>
  <c r="K21" i="22"/>
  <c r="F36" i="22"/>
  <c r="D36" i="22"/>
  <c r="G36" i="22"/>
  <c r="H36" i="22"/>
  <c r="I36" i="22"/>
  <c r="J36" i="22"/>
  <c r="F16" i="22"/>
  <c r="G16" i="22"/>
  <c r="H16" i="22"/>
  <c r="I16" i="22"/>
  <c r="J16" i="22"/>
  <c r="L16" i="22"/>
  <c r="M16" i="22"/>
  <c r="D16" i="22"/>
  <c r="E36" i="22"/>
  <c r="E16" i="22"/>
  <c r="F25" i="26"/>
  <c r="F29" i="14"/>
  <c r="F31" i="14" s="1"/>
  <c r="F33" i="14" s="1"/>
  <c r="F36" i="14" s="1"/>
  <c r="D40" i="10"/>
  <c r="D21" i="10"/>
  <c r="F25" i="11"/>
  <c r="F17" i="11"/>
  <c r="H21" i="10"/>
  <c r="H40" i="10"/>
  <c r="J42" i="26"/>
  <c r="I25" i="26"/>
  <c r="H11" i="9"/>
  <c r="H42" i="26"/>
  <c r="H25" i="26"/>
  <c r="H36" i="9"/>
  <c r="G21" i="10"/>
  <c r="F18" i="21"/>
  <c r="H37" i="8"/>
  <c r="H17" i="11"/>
  <c r="K25" i="11"/>
  <c r="G43" i="6"/>
  <c r="G45" i="6" s="1"/>
  <c r="G47" i="6" s="1"/>
  <c r="G50" i="6" s="1"/>
  <c r="N18" i="21" s="1"/>
  <c r="H29" i="14"/>
  <c r="H31" i="14" s="1"/>
  <c r="H33" i="14" s="1"/>
  <c r="H36" i="14" s="1"/>
  <c r="H47" i="8"/>
  <c r="N26" i="21"/>
  <c r="F27" i="21"/>
  <c r="N33" i="21"/>
  <c r="H23" i="8"/>
  <c r="H25" i="11"/>
  <c r="G40" i="10"/>
  <c r="H12" i="8"/>
  <c r="H15" i="8" s="1"/>
  <c r="I39" i="22" l="1"/>
  <c r="H39" i="22"/>
  <c r="G39" i="22"/>
  <c r="F39" i="22"/>
  <c r="D39" i="22"/>
  <c r="J39" i="22"/>
  <c r="K36" i="22"/>
  <c r="E39" i="22"/>
  <c r="K16" i="22"/>
  <c r="N36" i="21"/>
  <c r="F36" i="21"/>
  <c r="H24" i="8"/>
  <c r="K39" i="22" l="1"/>
</calcChain>
</file>

<file path=xl/sharedStrings.xml><?xml version="1.0" encoding="utf-8"?>
<sst xmlns="http://schemas.openxmlformats.org/spreadsheetml/2006/main" count="289" uniqueCount="227">
  <si>
    <t>RAPPORT</t>
  </si>
  <si>
    <t>VAN</t>
  </si>
  <si>
    <t>Inhoudsopgave</t>
  </si>
  <si>
    <t>INHOUDSOPGAVE</t>
  </si>
  <si>
    <t>I</t>
  </si>
  <si>
    <t>Algemeen</t>
  </si>
  <si>
    <t>II</t>
  </si>
  <si>
    <t>Resultaat</t>
  </si>
  <si>
    <t>TOELICHTINGEN</t>
  </si>
  <si>
    <t>BIJLAGEN</t>
  </si>
  <si>
    <t>RESULTAAT</t>
  </si>
  <si>
    <t>BATEN</t>
  </si>
  <si>
    <t>Omzet</t>
  </si>
  <si>
    <t>Inkopen</t>
  </si>
  <si>
    <t>LASTEN</t>
  </si>
  <si>
    <t>Huisvesting</t>
  </si>
  <si>
    <t>Resultaat voor afschrijvingen</t>
  </si>
  <si>
    <t>Afschrijvingen</t>
  </si>
  <si>
    <t>Bedrijfsresultaat</t>
  </si>
  <si>
    <t>AKTIVA</t>
  </si>
  <si>
    <t>VASTE AKTIVA</t>
  </si>
  <si>
    <t>Geheel afgeschreven</t>
  </si>
  <si>
    <t>Af: vrijgevallen</t>
  </si>
  <si>
    <t>VORDERINGEN OP KORTE TERMIJN</t>
  </si>
  <si>
    <t>PASSIVA</t>
  </si>
  <si>
    <t>EIGEN VERMOGEN</t>
  </si>
  <si>
    <t>SCHULDEN OP KORTE TERMIJN</t>
  </si>
  <si>
    <t>Brutowinst</t>
  </si>
  <si>
    <t>HUISVESTING</t>
  </si>
  <si>
    <t>Verzekering</t>
  </si>
  <si>
    <t>Kantoorkosten</t>
  </si>
  <si>
    <t>AFSCHRIJVINGEN</t>
  </si>
  <si>
    <t>Inventaris</t>
  </si>
  <si>
    <t>DIVERSE BATEN EN LASTEN</t>
  </si>
  <si>
    <t>BALANS PER</t>
  </si>
  <si>
    <t>VLOTTENDE AKTIVA</t>
  </si>
  <si>
    <t>Voorraad</t>
  </si>
  <si>
    <t>LIQUIDE MIDDELEN</t>
  </si>
  <si>
    <t>TOTAAL GENERAAL</t>
  </si>
  <si>
    <t>Bijlage I</t>
  </si>
  <si>
    <t>Transitoria</t>
  </si>
  <si>
    <t>Bijlage II</t>
  </si>
  <si>
    <t>Energiekosten</t>
  </si>
  <si>
    <t>Afvalverwerking</t>
  </si>
  <si>
    <t>Overige baten en lasten</t>
  </si>
  <si>
    <t xml:space="preserve">Diverse baten/lasten </t>
  </si>
  <si>
    <t>Onderstaand een korte vergelijking met  het resultaat van vorig jaar</t>
  </si>
  <si>
    <t>Petanque MIDI Delft</t>
  </si>
  <si>
    <t>Sportring 10</t>
  </si>
  <si>
    <t>2616 LK Delft</t>
  </si>
  <si>
    <t>Een specificatie van dit bedrag vindt u in bijlage 3 van dit rapport</t>
  </si>
  <si>
    <t>Vooruitbetaald serviceabbonnement</t>
  </si>
  <si>
    <t>Vooruitbetaald beveiliging</t>
  </si>
  <si>
    <t>Kantine</t>
  </si>
  <si>
    <t>Emballage</t>
  </si>
  <si>
    <t>Kleding</t>
  </si>
  <si>
    <t>Kassen</t>
  </si>
  <si>
    <t>ING betaalrekening</t>
  </si>
  <si>
    <t>ING spaarrekening</t>
  </si>
  <si>
    <t>Opstallen</t>
  </si>
  <si>
    <t>Bouwsubsidie</t>
  </si>
  <si>
    <t>Zonnepanelen/ledverlichting</t>
  </si>
  <si>
    <t xml:space="preserve">Eigen vermogen </t>
  </si>
  <si>
    <t xml:space="preserve">VOORZIENINGEN </t>
  </si>
  <si>
    <t>Groot onderhoud</t>
  </si>
  <si>
    <t>Jubileum</t>
  </si>
  <si>
    <t>Werkgroep nieuwbouw</t>
  </si>
  <si>
    <t>Nog te betalen kosten NPC</t>
  </si>
  <si>
    <t>Nog te betalen veldhuur gemeente Delft</t>
  </si>
  <si>
    <t>Vooruitontvangen contributies</t>
  </si>
  <si>
    <t>Vooruitontvangen licenties</t>
  </si>
  <si>
    <t>Contributies</t>
  </si>
  <si>
    <t>Donaties</t>
  </si>
  <si>
    <t>Lockerhuur</t>
  </si>
  <si>
    <t>Sponsoring</t>
  </si>
  <si>
    <t>OPBRENGSTEN</t>
  </si>
  <si>
    <t>Schoonmaak</t>
  </si>
  <si>
    <t>Onderhoud</t>
  </si>
  <si>
    <t>Overheidsheffingen</t>
  </si>
  <si>
    <t>Inbraakbeveiliging</t>
  </si>
  <si>
    <t>UITGAVEN</t>
  </si>
  <si>
    <t>Bouletin</t>
  </si>
  <si>
    <t>Website</t>
  </si>
  <si>
    <t>Bankkosten</t>
  </si>
  <si>
    <t>Vrijval bouwsubsidie</t>
  </si>
  <si>
    <t>Correcties voorgaande jaren</t>
  </si>
  <si>
    <t>Baromzet</t>
  </si>
  <si>
    <t>Totaal</t>
  </si>
  <si>
    <t>Commissies/Toernooien</t>
  </si>
  <si>
    <t>Markttoernooi</t>
  </si>
  <si>
    <t>Verhuur</t>
  </si>
  <si>
    <t>Clinics</t>
  </si>
  <si>
    <t>Fooienpot</t>
  </si>
  <si>
    <t>Nog te betalen trainig</t>
  </si>
  <si>
    <t xml:space="preserve">Bestuur </t>
  </si>
  <si>
    <t>Bestuurstoernooien</t>
  </si>
  <si>
    <t>Cursussen leden</t>
  </si>
  <si>
    <t>Kosten NJBB</t>
  </si>
  <si>
    <t>Wedstrijdcommissie</t>
  </si>
  <si>
    <t>NPC</t>
  </si>
  <si>
    <t>Barcommissie</t>
  </si>
  <si>
    <t>Barmedewerkers</t>
  </si>
  <si>
    <t>Competities</t>
  </si>
  <si>
    <t>Trainingen</t>
  </si>
  <si>
    <t>Activiteitencommissie</t>
  </si>
  <si>
    <t>Lief en Leed</t>
  </si>
  <si>
    <t>Algemene kosten</t>
  </si>
  <si>
    <t>Ledenwerving</t>
  </si>
  <si>
    <t>Opbouw jubileum</t>
  </si>
  <si>
    <t>Rentebaten</t>
  </si>
  <si>
    <t>Commissies en toernooien</t>
  </si>
  <si>
    <t xml:space="preserve">Resultaat </t>
  </si>
  <si>
    <t>3+4</t>
  </si>
  <si>
    <t>5+6+7</t>
  </si>
  <si>
    <t>realisatie</t>
  </si>
  <si>
    <t>begroot</t>
  </si>
  <si>
    <t>Technische commissie</t>
  </si>
  <si>
    <t>Markttoernooi in natura</t>
  </si>
  <si>
    <t>Markttoernooi sponsoring in natura</t>
  </si>
  <si>
    <t xml:space="preserve">Markttoernooi sponsoring </t>
  </si>
  <si>
    <t>Huur/opstalrecht</t>
  </si>
  <si>
    <t>Begroting</t>
  </si>
  <si>
    <t>Diverse baten en lasten</t>
  </si>
  <si>
    <t>begroting</t>
  </si>
  <si>
    <t>Jaar van</t>
  </si>
  <si>
    <t>Aanschaf</t>
  </si>
  <si>
    <t xml:space="preserve">Afschrijvingen </t>
  </si>
  <si>
    <t>Boek</t>
  </si>
  <si>
    <t>Afschr.</t>
  </si>
  <si>
    <t>Rest</t>
  </si>
  <si>
    <t>waarde</t>
  </si>
  <si>
    <t>%</t>
  </si>
  <si>
    <t>Speelhal</t>
  </si>
  <si>
    <t>Clubhuis na renovatie</t>
  </si>
  <si>
    <t>Totaal opstallen</t>
  </si>
  <si>
    <t>Koffiemachine</t>
  </si>
  <si>
    <t>Vrieskist</t>
  </si>
  <si>
    <t>Subsidie zonnepanelen</t>
  </si>
  <si>
    <t>Subsidie ledverlichting</t>
  </si>
  <si>
    <t>Steiger en trap</t>
  </si>
  <si>
    <t>Totaal inventaris</t>
  </si>
  <si>
    <t>Totaal vaste activa</t>
  </si>
  <si>
    <t>BIJLAGE III</t>
  </si>
  <si>
    <t>Omschrijving</t>
  </si>
  <si>
    <t xml:space="preserve">Kassa </t>
  </si>
  <si>
    <t xml:space="preserve">Zonnepanelen </t>
  </si>
  <si>
    <t xml:space="preserve">Ledverlichting </t>
  </si>
  <si>
    <t xml:space="preserve">Vaatwasser </t>
  </si>
  <si>
    <t>Porti</t>
  </si>
  <si>
    <t>Subsidies ivm Covid</t>
  </si>
  <si>
    <t>Kosten ivm Covid</t>
  </si>
  <si>
    <t>pagina</t>
  </si>
  <si>
    <t xml:space="preserve">Algemeen </t>
  </si>
  <si>
    <t>Overzicht vaste activa.</t>
  </si>
  <si>
    <t>Er wordt gewerkt aan een plan om het onderhoud voor de komende 20 jaar in beeld te brengen.</t>
  </si>
  <si>
    <t>Hiermee kan een evenwichtige verdeling van de ( toekomstige ) kosten gemaakt worden.</t>
  </si>
  <si>
    <t>Milieumaatregelen</t>
  </si>
  <si>
    <t>Velden speelhal</t>
  </si>
  <si>
    <t xml:space="preserve">Vernieuwbouw clubhuis </t>
  </si>
  <si>
    <t>Apparatuur clubhuis</t>
  </si>
  <si>
    <t>Subsidie BOSA</t>
  </si>
  <si>
    <t>Subsidie</t>
  </si>
  <si>
    <t>Vooruitontvangen donaties</t>
  </si>
  <si>
    <t>Muntjes in omloop</t>
  </si>
  <si>
    <t>Diversen</t>
  </si>
  <si>
    <t>Per saldo baten</t>
  </si>
  <si>
    <t xml:space="preserve">Netto resultaat </t>
  </si>
  <si>
    <t>Reparatie dak clubhuis</t>
  </si>
  <si>
    <t xml:space="preserve">Voorraad </t>
  </si>
  <si>
    <t>Uit te voeren werk dak clubhuis</t>
  </si>
  <si>
    <t>Notariskosten</t>
  </si>
  <si>
    <t>Vooruitontvangen sponsoring</t>
  </si>
  <si>
    <t>Dakrenovatie</t>
  </si>
  <si>
    <t>Subsidie Gemeente Delft</t>
  </si>
  <si>
    <t xml:space="preserve">  INZAKE DE JAARREKENING  2022</t>
  </si>
  <si>
    <t xml:space="preserve">behorend bij het rapport inzake de jaarrekening 2022 van </t>
  </si>
  <si>
    <t>Toelichting op de balans per 31-12-2022</t>
  </si>
  <si>
    <t>Toelichting op de resultatenrekening 1/1-31/12-2022</t>
  </si>
  <si>
    <t>Balans per 31 december 2022</t>
  </si>
  <si>
    <t>Resultatenrekening 1/1-31/12-2022</t>
  </si>
  <si>
    <t>TOELICHTING OP DE BALANS PER 31-12 -2022</t>
  </si>
  <si>
    <t>Het verloop van de vaste aktiva in 2022  is als volgt:</t>
  </si>
  <si>
    <t>Aanschaffingswaarde per 1-1-2022</t>
  </si>
  <si>
    <t>Aanschafwaarde per 31-12-2022</t>
  </si>
  <si>
    <t>Afschrijvingen t/m 2021</t>
  </si>
  <si>
    <t>Bij: afschrijvingen  2022</t>
  </si>
  <si>
    <t>Totaal afschrijvingen t/m 2022</t>
  </si>
  <si>
    <t>Boekwaarde per 31-12- 2022</t>
  </si>
  <si>
    <t>Aanschaffingen 2022</t>
  </si>
  <si>
    <t>De grootste oorzaak zijn de ontvangen subsidies van de overheid en de Gemeente Delft</t>
  </si>
  <si>
    <t>TOELICHTING OP DE RESULTATENREKENING  1/1-31/12- 2022</t>
  </si>
  <si>
    <t>RESULTATENREKENING  1/1-31/12- 2022</t>
  </si>
  <si>
    <t>Reparatie inventaris</t>
  </si>
  <si>
    <t>t/m 2021</t>
  </si>
  <si>
    <t>Dakbedekking</t>
  </si>
  <si>
    <t>Vloermachine</t>
  </si>
  <si>
    <t>AED</t>
  </si>
  <si>
    <t>WSC</t>
  </si>
  <si>
    <t>Telefoon/internet/tv</t>
  </si>
  <si>
    <t>Advertenties</t>
  </si>
  <si>
    <t>Vooruitbetaalde energie</t>
  </si>
  <si>
    <t>Vooruitbetaalde verzekering</t>
  </si>
  <si>
    <t>Winst/verliessaldo</t>
  </si>
  <si>
    <t>BIj: winst 2022</t>
  </si>
  <si>
    <t>Nog te betalen energie</t>
  </si>
  <si>
    <t xml:space="preserve">Ook de bijdragen van sponsoren zijn van grote betekenis. Deze inkomsten zijn </t>
  </si>
  <si>
    <t>voor algemene zaken en niet zoals wel eens wordt gedacht voor specifieke activiteiten.</t>
  </si>
  <si>
    <t>Ook een compliment aan alle commissies die de kosten tot een minimun beperkt hebben!</t>
  </si>
  <si>
    <t xml:space="preserve">In 2023 geen ( corona) subsidies meer en de vraag is hoe dit tekort structureel te </t>
  </si>
  <si>
    <t>van de huidige situatie. Laat het weten !</t>
  </si>
  <si>
    <t>Medegebruik van onze accommodatie is wel een structurele oplossing die niet ten koste gaat</t>
  </si>
  <si>
    <t xml:space="preserve">      dd.</t>
  </si>
  <si>
    <t>Dat is ten opzichte van de begroting een meevaller van ruim € 32.000</t>
  </si>
  <si>
    <t xml:space="preserve">compenseren. De contributie verhogen  is een eenvoudige oplossing maar dat zal </t>
  </si>
  <si>
    <t xml:space="preserve">voor veel leden bezwaarlijk zijn. </t>
  </si>
  <si>
    <t>Bovendien zijn sponsorgelden en opbrengsten clinics een financieel onzekere factor.</t>
  </si>
  <si>
    <t>De jaarrekening 2021 is op verzoek van de gemeente Delft aangepast: de subsidie ad €32.050,--</t>
  </si>
  <si>
    <t>is in het resultaat 2021 verwerkt en daarmee door de gemeente definitief vastgesteld.</t>
  </si>
  <si>
    <t>Het boekjaar 2022 geeft een positief resultaat te zien van  € 2.722</t>
  </si>
  <si>
    <t>clubhuis</t>
  </si>
  <si>
    <t>bouwsubsidie</t>
  </si>
  <si>
    <t>Stand per 1 januari 2022</t>
  </si>
  <si>
    <t>Stand per 31 december 2022</t>
  </si>
  <si>
    <t>Abonnementen incl. ict</t>
  </si>
  <si>
    <t>Onvoorzien ( upgrade ict )</t>
  </si>
  <si>
    <t>Het boekjaar 2022  sluit met een positief  resultaat van € 2.722</t>
  </si>
  <si>
    <t>Blijft over de begroting: ruim € 17.000 tekort!!!!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</si>
</sst>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(* #,##0_);_(* \(#,##0\);_(* &quot;-&quot;_);_(@_)"/>
    <numFmt numFmtId="165" formatCode="_-* #,##0_-;_-* #,##0\-;_-* &quot;-&quot;_-;_-@_-"/>
    <numFmt numFmtId="166" formatCode="#,##0_ ;\-#,##0\ "/>
  </numFmts>
  <fonts count="12" x14ac:knownFonts="1"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sz val="14"/>
      <color indexed="5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u val="singleAccounting"/>
      <sz val="14"/>
      <name val="Arial"/>
      <family val="2"/>
    </font>
    <font>
      <sz val="16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Border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1" xfId="0" applyNumberFormat="1" applyFont="1" applyBorder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/>
    <xf numFmtId="41" fontId="2" fillId="0" borderId="0" xfId="0" applyNumberFormat="1" applyFont="1"/>
    <xf numFmtId="165" fontId="2" fillId="0" borderId="0" xfId="0" applyNumberFormat="1" applyFont="1"/>
    <xf numFmtId="41" fontId="2" fillId="0" borderId="1" xfId="0" applyNumberFormat="1" applyFont="1" applyBorder="1"/>
    <xf numFmtId="164" fontId="2" fillId="0" borderId="3" xfId="0" applyNumberFormat="1" applyFont="1" applyBorder="1"/>
    <xf numFmtId="3" fontId="2" fillId="0" borderId="3" xfId="0" applyNumberFormat="1" applyFont="1" applyBorder="1"/>
    <xf numFmtId="165" fontId="2" fillId="0" borderId="3" xfId="0" applyNumberFormat="1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2" fillId="0" borderId="4" xfId="0" applyFont="1" applyBorder="1"/>
    <xf numFmtId="165" fontId="2" fillId="0" borderId="4" xfId="0" applyNumberFormat="1" applyFont="1" applyBorder="1"/>
    <xf numFmtId="165" fontId="2" fillId="0" borderId="2" xfId="0" applyNumberFormat="1" applyFont="1" applyBorder="1"/>
    <xf numFmtId="165" fontId="2" fillId="0" borderId="1" xfId="0" applyNumberFormat="1" applyFont="1" applyBorder="1"/>
    <xf numFmtId="37" fontId="2" fillId="0" borderId="3" xfId="0" applyNumberFormat="1" applyFont="1" applyBorder="1"/>
    <xf numFmtId="166" fontId="2" fillId="0" borderId="0" xfId="0" applyNumberFormat="1" applyFont="1"/>
    <xf numFmtId="9" fontId="2" fillId="0" borderId="0" xfId="0" applyNumberFormat="1" applyFont="1"/>
    <xf numFmtId="0" fontId="8" fillId="0" borderId="0" xfId="0" applyFont="1" applyAlignment="1">
      <alignment horizontal="center"/>
    </xf>
    <xf numFmtId="164" fontId="2" fillId="0" borderId="2" xfId="0" applyNumberFormat="1" applyFont="1" applyBorder="1"/>
    <xf numFmtId="166" fontId="2" fillId="0" borderId="3" xfId="0" applyNumberFormat="1" applyFont="1" applyBorder="1"/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164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9" fillId="0" borderId="0" xfId="0" applyNumberFormat="1" applyFont="1"/>
    <xf numFmtId="0" fontId="10" fillId="0" borderId="0" xfId="0" applyFont="1"/>
    <xf numFmtId="0" fontId="8" fillId="0" borderId="0" xfId="0" applyFont="1"/>
    <xf numFmtId="37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14" fontId="3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4D40F781-445C-3B47-9124-0052EDBD2D88}"/>
  <namedSheetView name="Weergave2" id="{9837CB41-4BD0-1049-87B1-D559C54A7805}"/>
</namedSheetView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C13:G34"/>
  <sheetViews>
    <sheetView topLeftCell="A7" zoomScaleNormal="100" workbookViewId="0">
      <selection activeCell="J15" sqref="J15"/>
    </sheetView>
  </sheetViews>
  <sheetFormatPr defaultColWidth="8.6640625" defaultRowHeight="17.399999999999999" x14ac:dyDescent="0.3"/>
  <cols>
    <col min="1" max="1" width="8.6640625" style="1"/>
    <col min="2" max="2" width="5.44140625" style="1" customWidth="1"/>
    <col min="3" max="4" width="8.6640625" style="1"/>
    <col min="5" max="5" width="13.44140625" style="1" bestFit="1" customWidth="1"/>
    <col min="6" max="6" width="10.6640625" style="1" customWidth="1"/>
    <col min="7" max="7" width="11.6640625" style="1" customWidth="1"/>
    <col min="8" max="16384" width="8.6640625" style="1"/>
  </cols>
  <sheetData>
    <row r="13" spans="4:5" x14ac:dyDescent="0.3">
      <c r="E13" s="3" t="s">
        <v>0</v>
      </c>
    </row>
    <row r="14" spans="4:5" x14ac:dyDescent="0.3">
      <c r="E14" s="3"/>
    </row>
    <row r="15" spans="4:5" x14ac:dyDescent="0.3">
      <c r="D15" s="3" t="s">
        <v>211</v>
      </c>
      <c r="E15" s="45">
        <v>44993</v>
      </c>
    </row>
    <row r="18" spans="3:7" x14ac:dyDescent="0.3">
      <c r="D18" s="3" t="s">
        <v>174</v>
      </c>
    </row>
    <row r="19" spans="3:7" x14ac:dyDescent="0.3">
      <c r="D19" s="3"/>
    </row>
    <row r="20" spans="3:7" x14ac:dyDescent="0.3">
      <c r="D20" s="3"/>
      <c r="E20" s="13"/>
    </row>
    <row r="23" spans="3:7" x14ac:dyDescent="0.3">
      <c r="E23" s="14" t="s">
        <v>1</v>
      </c>
    </row>
    <row r="28" spans="3:7" ht="21" x14ac:dyDescent="0.4">
      <c r="C28" s="47" t="s">
        <v>47</v>
      </c>
      <c r="D28" s="47"/>
      <c r="E28" s="47"/>
      <c r="F28" s="47"/>
      <c r="G28" s="47"/>
    </row>
    <row r="33" spans="4:6" x14ac:dyDescent="0.3">
      <c r="D33" s="48" t="s">
        <v>48</v>
      </c>
      <c r="E33" s="48"/>
      <c r="F33" s="48"/>
    </row>
    <row r="34" spans="4:6" x14ac:dyDescent="0.3">
      <c r="D34" s="48" t="s">
        <v>49</v>
      </c>
      <c r="E34" s="48"/>
      <c r="F34" s="48"/>
    </row>
  </sheetData>
  <mergeCells count="3">
    <mergeCell ref="C28:G28"/>
    <mergeCell ref="D33:F33"/>
    <mergeCell ref="D34:F34"/>
  </mergeCells>
  <phoneticPr fontId="1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2">
    <tabColor rgb="FFFFC000"/>
    <pageSetUpPr fitToPage="1"/>
  </sheetPr>
  <dimension ref="B5:L38"/>
  <sheetViews>
    <sheetView topLeftCell="A20" workbookViewId="0">
      <selection activeCell="F29" sqref="F29"/>
    </sheetView>
  </sheetViews>
  <sheetFormatPr defaultColWidth="8.6640625" defaultRowHeight="17.399999999999999" x14ac:dyDescent="0.3"/>
  <cols>
    <col min="1" max="1" width="8" style="1" customWidth="1"/>
    <col min="2" max="4" width="8.6640625" style="1"/>
    <col min="5" max="5" width="4.6640625" style="1" customWidth="1"/>
    <col min="6" max="6" width="11.77734375" style="1" bestFit="1" customWidth="1"/>
    <col min="7" max="7" width="1.6640625" style="1" customWidth="1"/>
    <col min="8" max="8" width="12.44140625" style="1" bestFit="1" customWidth="1"/>
    <col min="9" max="9" width="12.6640625" style="1" bestFit="1" customWidth="1"/>
    <col min="10" max="10" width="2" style="1" customWidth="1"/>
    <col min="11" max="11" width="12" style="1" bestFit="1" customWidth="1"/>
    <col min="12" max="12" width="12.6640625" style="1" bestFit="1" customWidth="1"/>
    <col min="13" max="16384" width="8.6640625" style="1"/>
  </cols>
  <sheetData>
    <row r="5" spans="3:11" x14ac:dyDescent="0.3">
      <c r="K5" s="1" t="s">
        <v>41</v>
      </c>
    </row>
    <row r="9" spans="3:11" ht="21" x14ac:dyDescent="0.4">
      <c r="C9" s="47" t="s">
        <v>47</v>
      </c>
      <c r="D9" s="47"/>
      <c r="E9" s="47"/>
      <c r="F9" s="47"/>
      <c r="G9" s="47"/>
      <c r="H9" s="47"/>
      <c r="I9" s="47"/>
      <c r="J9" s="32"/>
    </row>
    <row r="14" spans="3:11" x14ac:dyDescent="0.3">
      <c r="C14" s="22" t="s">
        <v>191</v>
      </c>
    </row>
    <row r="16" spans="3:11" x14ac:dyDescent="0.3">
      <c r="F16" s="1" t="s">
        <v>121</v>
      </c>
    </row>
    <row r="17" spans="2:12" x14ac:dyDescent="0.3">
      <c r="F17" s="38">
        <v>2023</v>
      </c>
      <c r="H17" s="53">
        <v>2022</v>
      </c>
      <c r="I17" s="53"/>
      <c r="K17" s="53">
        <v>2021</v>
      </c>
      <c r="L17" s="53"/>
    </row>
    <row r="18" spans="2:12" x14ac:dyDescent="0.3">
      <c r="H18" s="38" t="s">
        <v>114</v>
      </c>
      <c r="I18" s="4" t="s">
        <v>123</v>
      </c>
      <c r="J18" s="4"/>
      <c r="K18" s="38" t="s">
        <v>114</v>
      </c>
      <c r="L18" s="4" t="s">
        <v>123</v>
      </c>
    </row>
    <row r="19" spans="2:12" x14ac:dyDescent="0.3">
      <c r="H19" s="8"/>
      <c r="K19" s="8"/>
    </row>
    <row r="20" spans="2:12" ht="18" thickBot="1" x14ac:dyDescent="0.35">
      <c r="B20" s="4" t="s">
        <v>11</v>
      </c>
      <c r="C20" s="31"/>
      <c r="F20" s="19">
        <v>70250</v>
      </c>
      <c r="G20" s="6"/>
      <c r="H20" s="19">
        <v>76206</v>
      </c>
      <c r="I20" s="19">
        <v>60100</v>
      </c>
      <c r="J20" s="6"/>
      <c r="K20" s="19">
        <v>62136</v>
      </c>
      <c r="L20" s="19">
        <v>42250</v>
      </c>
    </row>
    <row r="21" spans="2:12" ht="18" thickTop="1" x14ac:dyDescent="0.3">
      <c r="C21" s="31"/>
      <c r="F21" s="6"/>
      <c r="G21" s="6"/>
      <c r="H21" s="6"/>
      <c r="I21" s="6"/>
      <c r="J21" s="6"/>
      <c r="K21" s="6"/>
      <c r="L21" s="6"/>
    </row>
    <row r="22" spans="2:12" x14ac:dyDescent="0.3">
      <c r="B22" s="4"/>
      <c r="F22" s="6"/>
      <c r="G22" s="6"/>
      <c r="H22" s="6"/>
      <c r="I22" s="6"/>
      <c r="J22" s="6"/>
      <c r="K22" s="6"/>
      <c r="L22" s="6"/>
    </row>
    <row r="23" spans="2:12" x14ac:dyDescent="0.3">
      <c r="F23" s="6"/>
      <c r="G23" s="6"/>
      <c r="H23" s="6"/>
      <c r="I23" s="6"/>
      <c r="J23" s="6"/>
      <c r="K23" s="6"/>
      <c r="L23" s="6"/>
    </row>
    <row r="24" spans="2:12" x14ac:dyDescent="0.3">
      <c r="B24" s="4" t="s">
        <v>14</v>
      </c>
      <c r="F24" s="6"/>
      <c r="G24" s="6"/>
      <c r="H24" s="6"/>
      <c r="I24" s="6"/>
      <c r="J24" s="6"/>
      <c r="K24" s="6"/>
      <c r="L24" s="6"/>
    </row>
    <row r="25" spans="2:12" x14ac:dyDescent="0.3">
      <c r="F25" s="6"/>
      <c r="G25" s="6"/>
      <c r="H25" s="6"/>
      <c r="I25" s="6"/>
      <c r="J25" s="6"/>
      <c r="K25" s="6"/>
      <c r="L25" s="6"/>
    </row>
    <row r="26" spans="2:12" x14ac:dyDescent="0.3">
      <c r="B26" s="1" t="s">
        <v>15</v>
      </c>
      <c r="F26" s="6">
        <v>33400</v>
      </c>
      <c r="G26" s="6"/>
      <c r="H26" s="6">
        <v>31739</v>
      </c>
      <c r="I26" s="6">
        <v>30000</v>
      </c>
      <c r="J26" s="6"/>
      <c r="K26" s="6">
        <v>36125</v>
      </c>
      <c r="L26" s="6">
        <v>28250</v>
      </c>
    </row>
    <row r="27" spans="2:12" x14ac:dyDescent="0.3">
      <c r="B27" s="1" t="s">
        <v>110</v>
      </c>
      <c r="F27" s="6">
        <v>10150</v>
      </c>
      <c r="G27" s="6"/>
      <c r="H27" s="6">
        <v>6289</v>
      </c>
      <c r="I27" s="6">
        <v>14000</v>
      </c>
      <c r="J27" s="6"/>
      <c r="K27" s="6">
        <v>9198</v>
      </c>
      <c r="L27" s="6">
        <v>15650</v>
      </c>
    </row>
    <row r="28" spans="2:12" x14ac:dyDescent="0.3">
      <c r="B28" s="1" t="s">
        <v>5</v>
      </c>
      <c r="F28" s="6">
        <v>18150</v>
      </c>
      <c r="G28" s="6"/>
      <c r="H28" s="33">
        <v>19599</v>
      </c>
      <c r="I28" s="6">
        <v>19800</v>
      </c>
      <c r="J28" s="6"/>
      <c r="K28" s="33">
        <v>17238</v>
      </c>
      <c r="L28" s="6">
        <v>16050</v>
      </c>
    </row>
    <row r="29" spans="2:12" ht="18" thickBot="1" x14ac:dyDescent="0.35">
      <c r="F29" s="39">
        <f>SUM(F26:F28)</f>
        <v>61700</v>
      </c>
      <c r="G29" s="6"/>
      <c r="H29" s="7">
        <f>SUM(H26:H28)</f>
        <v>57627</v>
      </c>
      <c r="I29" s="39">
        <f>SUM(I26:I28)</f>
        <v>63800</v>
      </c>
      <c r="J29" s="6"/>
      <c r="K29" s="7">
        <f>SUM(K26:K28)</f>
        <v>62561</v>
      </c>
      <c r="L29" s="7">
        <f>SUM(L26:L28)</f>
        <v>59950</v>
      </c>
    </row>
    <row r="30" spans="2:12" ht="18" thickTop="1" x14ac:dyDescent="0.3">
      <c r="F30" s="6"/>
      <c r="G30" s="6"/>
      <c r="H30" s="6"/>
      <c r="I30" s="6"/>
      <c r="J30" s="6"/>
      <c r="K30" s="6"/>
      <c r="L30" s="6"/>
    </row>
    <row r="31" spans="2:12" x14ac:dyDescent="0.3">
      <c r="B31" s="1" t="s">
        <v>16</v>
      </c>
      <c r="F31" s="6">
        <f>F20-F29</f>
        <v>8550</v>
      </c>
      <c r="G31" s="6"/>
      <c r="H31" s="6">
        <f>H20-H29</f>
        <v>18579</v>
      </c>
      <c r="I31" s="6">
        <f>I20-I29</f>
        <v>-3700</v>
      </c>
      <c r="J31" s="6"/>
      <c r="K31" s="6">
        <f>K20-K29</f>
        <v>-425</v>
      </c>
      <c r="L31" s="6">
        <f>L20-L29</f>
        <v>-17700</v>
      </c>
    </row>
    <row r="32" spans="2:12" x14ac:dyDescent="0.3">
      <c r="B32" s="1" t="s">
        <v>17</v>
      </c>
      <c r="F32" s="33">
        <v>25860</v>
      </c>
      <c r="G32" s="6"/>
      <c r="H32" s="33">
        <v>25644</v>
      </c>
      <c r="I32" s="33">
        <v>24863</v>
      </c>
      <c r="J32" s="6"/>
      <c r="K32" s="33">
        <v>32568</v>
      </c>
      <c r="L32" s="33">
        <v>13500</v>
      </c>
    </row>
    <row r="33" spans="2:12" x14ac:dyDescent="0.3">
      <c r="B33" s="1" t="s">
        <v>18</v>
      </c>
      <c r="F33" s="6">
        <f>F31-F32</f>
        <v>-17310</v>
      </c>
      <c r="G33" s="6"/>
      <c r="H33" s="6">
        <f>H31-H32</f>
        <v>-7065</v>
      </c>
      <c r="I33" s="6">
        <f>I31-I32</f>
        <v>-28563</v>
      </c>
      <c r="J33" s="6"/>
      <c r="K33" s="6">
        <f>K31-K32</f>
        <v>-32993</v>
      </c>
      <c r="L33" s="6">
        <f>L31-L32</f>
        <v>-31200</v>
      </c>
    </row>
    <row r="34" spans="2:12" x14ac:dyDescent="0.3">
      <c r="B34" s="1" t="s">
        <v>109</v>
      </c>
      <c r="F34" s="6"/>
      <c r="G34" s="6"/>
      <c r="H34" s="6">
        <v>0</v>
      </c>
      <c r="I34" s="6"/>
      <c r="J34" s="6"/>
      <c r="K34" s="6">
        <v>0</v>
      </c>
      <c r="L34" s="6"/>
    </row>
    <row r="35" spans="2:12" x14ac:dyDescent="0.3">
      <c r="B35" s="1" t="s">
        <v>44</v>
      </c>
      <c r="F35" s="6"/>
      <c r="G35" s="6"/>
      <c r="H35" s="33">
        <v>9787</v>
      </c>
      <c r="I35" s="6">
        <v>1000</v>
      </c>
      <c r="J35" s="6"/>
      <c r="K35" s="33">
        <v>12863</v>
      </c>
      <c r="L35" s="6">
        <v>1000</v>
      </c>
    </row>
    <row r="36" spans="2:12" ht="18" thickBot="1" x14ac:dyDescent="0.35">
      <c r="B36" s="1" t="s">
        <v>111</v>
      </c>
      <c r="F36" s="7">
        <f>F33+F34-F35</f>
        <v>-17310</v>
      </c>
      <c r="G36" s="6"/>
      <c r="H36" s="7">
        <f>H33+H34+H35</f>
        <v>2722</v>
      </c>
      <c r="I36" s="7">
        <f>I33+I34-I35</f>
        <v>-29563</v>
      </c>
      <c r="J36" s="6"/>
      <c r="K36" s="7">
        <f>K33+K34+K35</f>
        <v>-20130</v>
      </c>
      <c r="L36" s="7">
        <f>L33+L34-L35</f>
        <v>-32200</v>
      </c>
    </row>
    <row r="37" spans="2:12" ht="18" thickTop="1" x14ac:dyDescent="0.3">
      <c r="F37" s="6"/>
      <c r="G37" s="6"/>
      <c r="H37" s="6"/>
      <c r="I37" s="6"/>
      <c r="J37" s="6"/>
      <c r="K37" s="6"/>
      <c r="L37" s="6"/>
    </row>
    <row r="38" spans="2:12" x14ac:dyDescent="0.3">
      <c r="H38" s="8"/>
      <c r="K38" s="8"/>
    </row>
  </sheetData>
  <mergeCells count="3">
    <mergeCell ref="C9:I9"/>
    <mergeCell ref="K17:L17"/>
    <mergeCell ref="H17:I17"/>
  </mergeCells>
  <phoneticPr fontId="1" type="noConversion"/>
  <pageMargins left="0.75" right="0.75" top="1" bottom="1" header="0.5" footer="0.5"/>
  <pageSetup paperSize="9" scale="77" orientation="portrait" horizontalDpi="300" verticalDpi="300"/>
  <headerFooter alignWithMargins="0"/>
  <rowBreaks count="1" manualBreakCount="1">
    <brk id="4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0"/>
  <sheetViews>
    <sheetView tabSelected="1" topLeftCell="A28" workbookViewId="0">
      <selection activeCell="E44" sqref="E44"/>
    </sheetView>
  </sheetViews>
  <sheetFormatPr defaultColWidth="10.6640625" defaultRowHeight="17.399999999999999" x14ac:dyDescent="0.3"/>
  <cols>
    <col min="1" max="2" width="10.6640625" style="1"/>
    <col min="3" max="3" width="14.44140625" style="1" customWidth="1"/>
    <col min="4" max="4" width="12.33203125" style="1" bestFit="1" customWidth="1"/>
    <col min="5" max="5" width="17.6640625" style="1" bestFit="1" customWidth="1"/>
    <col min="6" max="10" width="11" style="1" bestFit="1" customWidth="1"/>
    <col min="11" max="11" width="14.44140625" style="1" bestFit="1" customWidth="1"/>
    <col min="12" max="16384" width="10.6640625" style="1"/>
  </cols>
  <sheetData>
    <row r="1" spans="1:13" x14ac:dyDescent="0.3">
      <c r="K1" s="1" t="s">
        <v>142</v>
      </c>
    </row>
    <row r="3" spans="1:13" x14ac:dyDescent="0.3">
      <c r="A3" s="1" t="s">
        <v>124</v>
      </c>
      <c r="D3" s="1" t="s">
        <v>125</v>
      </c>
      <c r="E3" s="1" t="s">
        <v>126</v>
      </c>
      <c r="K3" s="1" t="s">
        <v>127</v>
      </c>
      <c r="L3" s="1" t="s">
        <v>128</v>
      </c>
      <c r="M3" s="1" t="s">
        <v>129</v>
      </c>
    </row>
    <row r="4" spans="1:13" x14ac:dyDescent="0.3">
      <c r="A4" s="1" t="s">
        <v>125</v>
      </c>
      <c r="B4" s="1" t="s">
        <v>143</v>
      </c>
      <c r="D4" s="1" t="s">
        <v>130</v>
      </c>
      <c r="E4" s="1" t="s">
        <v>193</v>
      </c>
      <c r="F4" s="1">
        <v>2022</v>
      </c>
      <c r="G4" s="1">
        <v>2023</v>
      </c>
      <c r="H4" s="1">
        <v>2024</v>
      </c>
      <c r="I4" s="1">
        <v>2025</v>
      </c>
      <c r="J4" s="1">
        <v>2026</v>
      </c>
      <c r="K4" s="1" t="s">
        <v>130</v>
      </c>
      <c r="L4" s="1" t="s">
        <v>131</v>
      </c>
      <c r="M4" s="1" t="s">
        <v>130</v>
      </c>
    </row>
    <row r="6" spans="1:13" x14ac:dyDescent="0.3">
      <c r="A6" s="1">
        <v>2004</v>
      </c>
      <c r="B6" s="1" t="s">
        <v>132</v>
      </c>
      <c r="D6" s="6">
        <v>184249</v>
      </c>
      <c r="E6" s="6">
        <v>139288</v>
      </c>
      <c r="F6" s="6">
        <v>8194</v>
      </c>
      <c r="G6" s="6">
        <v>8194</v>
      </c>
      <c r="H6" s="6">
        <v>8194</v>
      </c>
      <c r="I6" s="6"/>
      <c r="J6" s="6"/>
      <c r="K6" s="6">
        <f>D6-E6-F6</f>
        <v>36767</v>
      </c>
      <c r="L6" s="1">
        <v>5</v>
      </c>
      <c r="M6" s="6">
        <v>20379</v>
      </c>
    </row>
    <row r="7" spans="1:13" x14ac:dyDescent="0.3">
      <c r="D7" s="6"/>
      <c r="E7" s="6"/>
      <c r="F7" s="6"/>
      <c r="G7" s="6"/>
      <c r="H7" s="6"/>
      <c r="I7" s="6"/>
      <c r="J7" s="6"/>
      <c r="K7" s="6"/>
      <c r="M7" s="6"/>
    </row>
    <row r="8" spans="1:13" x14ac:dyDescent="0.3">
      <c r="A8" s="1">
        <v>2004</v>
      </c>
      <c r="B8" s="1" t="s">
        <v>133</v>
      </c>
      <c r="D8" s="6">
        <v>0</v>
      </c>
      <c r="E8" s="6">
        <v>0</v>
      </c>
      <c r="F8" s="6"/>
      <c r="G8" s="6"/>
      <c r="H8" s="6"/>
      <c r="I8" s="6"/>
      <c r="J8" s="6"/>
      <c r="K8" s="6">
        <f>D8-E8-F8</f>
        <v>0</v>
      </c>
      <c r="L8" s="1">
        <v>5</v>
      </c>
      <c r="M8" s="6">
        <v>0</v>
      </c>
    </row>
    <row r="9" spans="1:13" x14ac:dyDescent="0.3">
      <c r="D9" s="6"/>
      <c r="E9" s="6"/>
      <c r="F9" s="6"/>
      <c r="G9" s="6"/>
      <c r="H9" s="6"/>
      <c r="I9" s="6"/>
      <c r="J9" s="6"/>
      <c r="K9" s="6"/>
      <c r="M9" s="6"/>
    </row>
    <row r="10" spans="1:13" x14ac:dyDescent="0.3">
      <c r="A10" s="1">
        <v>2004</v>
      </c>
      <c r="B10" s="1" t="s">
        <v>157</v>
      </c>
      <c r="D10" s="6">
        <v>16509</v>
      </c>
      <c r="E10" s="6">
        <v>12489</v>
      </c>
      <c r="F10" s="6">
        <v>734</v>
      </c>
      <c r="G10" s="6">
        <v>734</v>
      </c>
      <c r="H10" s="6">
        <v>733</v>
      </c>
      <c r="I10" s="6"/>
      <c r="J10" s="6"/>
      <c r="K10" s="6">
        <f>D10-E10-F10</f>
        <v>3286</v>
      </c>
      <c r="L10" s="1">
        <v>5</v>
      </c>
      <c r="M10" s="6">
        <v>1819</v>
      </c>
    </row>
    <row r="11" spans="1:13" x14ac:dyDescent="0.3">
      <c r="D11" s="6"/>
      <c r="E11" s="6"/>
      <c r="F11" s="6"/>
      <c r="G11" s="6"/>
      <c r="H11" s="6"/>
      <c r="I11" s="6"/>
      <c r="J11" s="6"/>
      <c r="K11" s="6"/>
      <c r="M11" s="6"/>
    </row>
    <row r="12" spans="1:13" x14ac:dyDescent="0.3">
      <c r="A12" s="1">
        <v>2021</v>
      </c>
      <c r="B12" s="1" t="s">
        <v>158</v>
      </c>
      <c r="D12" s="6">
        <v>252877</v>
      </c>
      <c r="E12" s="6"/>
      <c r="F12" s="6">
        <v>7586</v>
      </c>
      <c r="G12" s="6">
        <v>7586</v>
      </c>
      <c r="H12" s="6">
        <v>7586</v>
      </c>
      <c r="I12" s="6">
        <v>7586</v>
      </c>
      <c r="J12" s="6">
        <v>7586</v>
      </c>
      <c r="K12" s="6">
        <f>D12-E12-F12</f>
        <v>245291</v>
      </c>
      <c r="L12" s="1">
        <v>3</v>
      </c>
      <c r="M12" s="6">
        <v>0</v>
      </c>
    </row>
    <row r="13" spans="1:13" x14ac:dyDescent="0.3">
      <c r="D13" s="6"/>
      <c r="E13" s="6"/>
      <c r="F13" s="6"/>
      <c r="G13" s="6"/>
      <c r="H13" s="6"/>
      <c r="I13" s="6"/>
      <c r="J13" s="6"/>
      <c r="K13" s="6"/>
      <c r="M13" s="6"/>
    </row>
    <row r="14" spans="1:13" x14ac:dyDescent="0.3">
      <c r="A14" s="1">
        <v>2022</v>
      </c>
      <c r="B14" s="1" t="s">
        <v>194</v>
      </c>
      <c r="D14" s="6">
        <v>10769</v>
      </c>
      <c r="E14" s="6"/>
      <c r="F14" s="6">
        <v>754</v>
      </c>
      <c r="G14" s="6">
        <v>754</v>
      </c>
      <c r="H14" s="6">
        <v>754</v>
      </c>
      <c r="I14" s="6">
        <v>754</v>
      </c>
      <c r="J14" s="6">
        <v>754</v>
      </c>
      <c r="K14" s="6">
        <f>D14-E14-F14</f>
        <v>10015</v>
      </c>
      <c r="L14" s="1">
        <v>7</v>
      </c>
      <c r="M14" s="6">
        <v>0</v>
      </c>
    </row>
    <row r="15" spans="1:13" x14ac:dyDescent="0.3">
      <c r="D15" s="6"/>
      <c r="E15" s="6"/>
      <c r="F15" s="6"/>
      <c r="G15" s="6"/>
      <c r="H15" s="6"/>
      <c r="I15" s="6"/>
      <c r="J15" s="6"/>
      <c r="K15" s="6"/>
      <c r="M15" s="6"/>
    </row>
    <row r="16" spans="1:13" ht="18" thickBot="1" x14ac:dyDescent="0.35">
      <c r="B16" s="1" t="s">
        <v>134</v>
      </c>
      <c r="D16" s="7">
        <f>SUM(D6:D15)</f>
        <v>464404</v>
      </c>
      <c r="E16" s="7">
        <f>SUM(E6:E15)</f>
        <v>151777</v>
      </c>
      <c r="F16" s="7">
        <f t="shared" ref="F16:M16" si="0">SUM(F6:F15)</f>
        <v>17268</v>
      </c>
      <c r="G16" s="7">
        <f t="shared" si="0"/>
        <v>17268</v>
      </c>
      <c r="H16" s="7">
        <f t="shared" si="0"/>
        <v>17267</v>
      </c>
      <c r="I16" s="7">
        <f t="shared" si="0"/>
        <v>8340</v>
      </c>
      <c r="J16" s="7">
        <f t="shared" si="0"/>
        <v>8340</v>
      </c>
      <c r="K16" s="7">
        <f t="shared" si="0"/>
        <v>295359</v>
      </c>
      <c r="L16" s="36">
        <f t="shared" si="0"/>
        <v>25</v>
      </c>
      <c r="M16" s="7">
        <f t="shared" si="0"/>
        <v>22198</v>
      </c>
    </row>
    <row r="17" spans="1:13" ht="18" thickTop="1" x14ac:dyDescent="0.3">
      <c r="D17" s="6"/>
      <c r="E17" s="6"/>
      <c r="F17" s="6"/>
      <c r="G17" s="6"/>
      <c r="H17" s="6"/>
      <c r="I17" s="6"/>
      <c r="J17" s="6"/>
      <c r="K17" s="6"/>
    </row>
    <row r="18" spans="1:13" x14ac:dyDescent="0.3">
      <c r="D18" s="6"/>
      <c r="E18" s="6"/>
      <c r="F18" s="6"/>
      <c r="G18" s="6"/>
      <c r="H18" s="6"/>
      <c r="I18" s="6"/>
      <c r="J18" s="6"/>
      <c r="K18" s="6"/>
    </row>
    <row r="19" spans="1:13" x14ac:dyDescent="0.3">
      <c r="A19" s="1">
        <v>2008</v>
      </c>
      <c r="B19" s="1" t="s">
        <v>60</v>
      </c>
      <c r="D19" s="6">
        <v>0</v>
      </c>
      <c r="E19" s="6">
        <v>0</v>
      </c>
      <c r="F19" s="6">
        <v>0</v>
      </c>
      <c r="G19" s="6">
        <v>0</v>
      </c>
      <c r="H19" s="6"/>
      <c r="I19" s="6"/>
      <c r="J19" s="6"/>
      <c r="K19" s="6">
        <f>D19-E19-F19</f>
        <v>0</v>
      </c>
    </row>
    <row r="20" spans="1:13" x14ac:dyDescent="0.3">
      <c r="A20" s="1">
        <v>2021</v>
      </c>
      <c r="B20" s="1" t="s">
        <v>160</v>
      </c>
      <c r="D20" s="33">
        <v>53464</v>
      </c>
      <c r="E20" s="33">
        <v>0</v>
      </c>
      <c r="F20" s="33">
        <v>1604</v>
      </c>
      <c r="G20" s="33">
        <v>1604</v>
      </c>
      <c r="H20" s="33">
        <v>1604</v>
      </c>
      <c r="I20" s="33">
        <v>1604</v>
      </c>
      <c r="J20" s="33">
        <v>1604</v>
      </c>
      <c r="K20" s="6">
        <f>D20-E20-F20</f>
        <v>51860</v>
      </c>
      <c r="L20" s="1">
        <v>3</v>
      </c>
    </row>
    <row r="21" spans="1:13" ht="18" thickBot="1" x14ac:dyDescent="0.35">
      <c r="D21" s="19">
        <f>SUM(D19:D20)</f>
        <v>53464</v>
      </c>
      <c r="E21" s="19">
        <f t="shared" ref="E21:K21" si="1">SUM(E19:E20)</f>
        <v>0</v>
      </c>
      <c r="F21" s="19">
        <f t="shared" si="1"/>
        <v>1604</v>
      </c>
      <c r="G21" s="19">
        <f t="shared" si="1"/>
        <v>1604</v>
      </c>
      <c r="H21" s="19">
        <f t="shared" si="1"/>
        <v>1604</v>
      </c>
      <c r="I21" s="19">
        <f t="shared" si="1"/>
        <v>1604</v>
      </c>
      <c r="J21" s="19">
        <f t="shared" si="1"/>
        <v>1604</v>
      </c>
      <c r="K21" s="19">
        <f t="shared" si="1"/>
        <v>51860</v>
      </c>
    </row>
    <row r="22" spans="1:13" ht="18" thickTop="1" x14ac:dyDescent="0.3">
      <c r="D22" s="6"/>
      <c r="E22" s="6"/>
      <c r="F22" s="6"/>
      <c r="G22" s="6"/>
      <c r="H22" s="6"/>
      <c r="I22" s="6"/>
      <c r="J22" s="6"/>
      <c r="K22" s="6"/>
    </row>
    <row r="23" spans="1:13" x14ac:dyDescent="0.3">
      <c r="B23" s="4" t="s">
        <v>32</v>
      </c>
      <c r="D23" s="6"/>
      <c r="E23" s="6"/>
      <c r="F23" s="6"/>
      <c r="G23" s="6"/>
      <c r="H23" s="6"/>
      <c r="I23" s="6"/>
      <c r="J23" s="6"/>
      <c r="K23" s="6"/>
    </row>
    <row r="24" spans="1:13" x14ac:dyDescent="0.3">
      <c r="A24" s="1">
        <v>2016</v>
      </c>
      <c r="B24" s="1" t="s">
        <v>136</v>
      </c>
      <c r="D24" s="6">
        <v>764</v>
      </c>
      <c r="E24" s="6">
        <v>764</v>
      </c>
      <c r="F24" s="6"/>
      <c r="G24" s="6"/>
      <c r="H24" s="6"/>
      <c r="I24" s="6"/>
      <c r="J24" s="6"/>
      <c r="K24" s="6">
        <f>D24-E24-F24</f>
        <v>0</v>
      </c>
      <c r="L24" s="1">
        <v>20</v>
      </c>
      <c r="M24" s="1">
        <v>0</v>
      </c>
    </row>
    <row r="25" spans="1:13" x14ac:dyDescent="0.3">
      <c r="A25" s="1">
        <v>2017</v>
      </c>
      <c r="B25" s="1" t="s">
        <v>144</v>
      </c>
      <c r="D25" s="6">
        <v>1416</v>
      </c>
      <c r="E25" s="6">
        <v>1297</v>
      </c>
      <c r="F25" s="6">
        <v>119</v>
      </c>
      <c r="G25" s="6"/>
      <c r="H25" s="6"/>
      <c r="I25" s="6"/>
      <c r="J25" s="6"/>
      <c r="K25" s="6">
        <f t="shared" ref="K25:K35" si="2">D25-E25-F25</f>
        <v>0</v>
      </c>
      <c r="L25" s="1">
        <v>20</v>
      </c>
    </row>
    <row r="26" spans="1:13" x14ac:dyDescent="0.3">
      <c r="A26" s="1">
        <v>2017</v>
      </c>
      <c r="B26" s="1" t="s">
        <v>145</v>
      </c>
      <c r="D26" s="6">
        <v>33600</v>
      </c>
      <c r="E26" s="6">
        <v>16240</v>
      </c>
      <c r="F26" s="6">
        <v>3360</v>
      </c>
      <c r="G26" s="6">
        <v>3360</v>
      </c>
      <c r="H26" s="6">
        <v>3360</v>
      </c>
      <c r="I26" s="6">
        <v>3360</v>
      </c>
      <c r="J26" s="6">
        <v>3360</v>
      </c>
      <c r="K26" s="6">
        <f t="shared" si="2"/>
        <v>14000</v>
      </c>
      <c r="L26" s="1">
        <v>10</v>
      </c>
    </row>
    <row r="27" spans="1:13" x14ac:dyDescent="0.3">
      <c r="A27" s="1">
        <v>2017</v>
      </c>
      <c r="B27" s="1" t="s">
        <v>146</v>
      </c>
      <c r="D27" s="6">
        <v>9664</v>
      </c>
      <c r="E27" s="6">
        <v>4427</v>
      </c>
      <c r="F27" s="6">
        <v>966</v>
      </c>
      <c r="G27" s="6">
        <v>966</v>
      </c>
      <c r="H27" s="6">
        <v>966</v>
      </c>
      <c r="I27" s="6">
        <v>966</v>
      </c>
      <c r="J27" s="6">
        <v>966</v>
      </c>
      <c r="K27" s="6">
        <f t="shared" si="2"/>
        <v>4271</v>
      </c>
      <c r="L27" s="1">
        <v>10</v>
      </c>
    </row>
    <row r="28" spans="1:13" x14ac:dyDescent="0.3">
      <c r="A28" s="1">
        <v>2017</v>
      </c>
      <c r="B28" s="1" t="s">
        <v>137</v>
      </c>
      <c r="D28" s="6">
        <v>-8400</v>
      </c>
      <c r="E28" s="6">
        <v>-4060</v>
      </c>
      <c r="F28" s="6">
        <v>-840</v>
      </c>
      <c r="G28" s="6">
        <v>-840</v>
      </c>
      <c r="H28" s="6">
        <v>-840</v>
      </c>
      <c r="I28" s="6">
        <v>-840</v>
      </c>
      <c r="J28" s="6">
        <v>-840</v>
      </c>
      <c r="K28" s="6">
        <f t="shared" si="2"/>
        <v>-3500</v>
      </c>
      <c r="L28" s="1">
        <v>10</v>
      </c>
    </row>
    <row r="29" spans="1:13" x14ac:dyDescent="0.3">
      <c r="A29" s="1">
        <v>2017</v>
      </c>
      <c r="B29" s="1" t="s">
        <v>138</v>
      </c>
      <c r="D29" s="6">
        <v>-2900</v>
      </c>
      <c r="E29" s="6">
        <f>-1353-E302144</f>
        <v>-1353</v>
      </c>
      <c r="F29" s="6">
        <v>-290</v>
      </c>
      <c r="G29" s="6">
        <v>-290</v>
      </c>
      <c r="H29" s="6">
        <v>-290</v>
      </c>
      <c r="I29" s="6">
        <v>-290</v>
      </c>
      <c r="J29" s="6">
        <v>-290</v>
      </c>
      <c r="K29" s="6">
        <f t="shared" si="2"/>
        <v>-1257</v>
      </c>
      <c r="L29" s="1">
        <v>10</v>
      </c>
    </row>
    <row r="30" spans="1:13" x14ac:dyDescent="0.3">
      <c r="A30" s="1">
        <v>2017</v>
      </c>
      <c r="B30" s="1" t="s">
        <v>139</v>
      </c>
      <c r="D30" s="6">
        <v>2680</v>
      </c>
      <c r="E30" s="6">
        <v>2144</v>
      </c>
      <c r="F30" s="6">
        <v>536</v>
      </c>
      <c r="G30" s="6"/>
      <c r="H30" s="6"/>
      <c r="I30" s="6"/>
      <c r="J30" s="6"/>
      <c r="K30" s="6">
        <f t="shared" si="2"/>
        <v>0</v>
      </c>
      <c r="L30" s="1">
        <v>20</v>
      </c>
    </row>
    <row r="31" spans="1:13" x14ac:dyDescent="0.3">
      <c r="A31" s="1">
        <v>2018</v>
      </c>
      <c r="B31" s="1" t="s">
        <v>135</v>
      </c>
      <c r="D31" s="6">
        <v>2635</v>
      </c>
      <c r="E31" s="6">
        <v>1581</v>
      </c>
      <c r="F31" s="6">
        <v>527</v>
      </c>
      <c r="G31" s="6">
        <v>527</v>
      </c>
      <c r="H31" s="6"/>
      <c r="I31" s="6"/>
      <c r="J31" s="6"/>
      <c r="K31" s="6">
        <f t="shared" si="2"/>
        <v>527</v>
      </c>
      <c r="L31" s="1">
        <v>20</v>
      </c>
    </row>
    <row r="32" spans="1:13" x14ac:dyDescent="0.3">
      <c r="A32" s="1">
        <v>2019</v>
      </c>
      <c r="B32" s="1" t="s">
        <v>147</v>
      </c>
      <c r="D32" s="6">
        <v>2777</v>
      </c>
      <c r="E32" s="6">
        <v>1388</v>
      </c>
      <c r="F32" s="6">
        <v>555</v>
      </c>
      <c r="G32" s="6">
        <v>555</v>
      </c>
      <c r="H32" s="6">
        <v>279</v>
      </c>
      <c r="I32" s="6"/>
      <c r="J32" s="6"/>
      <c r="K32" s="6">
        <f t="shared" si="2"/>
        <v>834</v>
      </c>
      <c r="L32" s="1">
        <v>20</v>
      </c>
    </row>
    <row r="33" spans="1:12" x14ac:dyDescent="0.3">
      <c r="A33" s="1">
        <v>2021</v>
      </c>
      <c r="B33" s="1" t="s">
        <v>159</v>
      </c>
      <c r="D33" s="6">
        <v>40200</v>
      </c>
      <c r="E33" s="6">
        <v>0</v>
      </c>
      <c r="F33" s="6">
        <v>4020</v>
      </c>
      <c r="G33" s="6">
        <v>4020</v>
      </c>
      <c r="H33" s="6">
        <v>4020</v>
      </c>
      <c r="I33" s="6">
        <v>4020</v>
      </c>
      <c r="J33" s="6">
        <v>4020</v>
      </c>
      <c r="K33" s="6">
        <f t="shared" si="2"/>
        <v>36180</v>
      </c>
      <c r="L33" s="1">
        <v>10</v>
      </c>
    </row>
    <row r="34" spans="1:12" x14ac:dyDescent="0.3">
      <c r="A34" s="1">
        <v>2022</v>
      </c>
      <c r="B34" s="1" t="s">
        <v>195</v>
      </c>
      <c r="D34" s="6">
        <v>3500</v>
      </c>
      <c r="E34" s="6">
        <v>0</v>
      </c>
      <c r="F34" s="6">
        <v>700</v>
      </c>
      <c r="G34" s="6">
        <v>700</v>
      </c>
      <c r="H34" s="6">
        <v>700</v>
      </c>
      <c r="I34" s="6">
        <v>700</v>
      </c>
      <c r="J34" s="6">
        <v>700</v>
      </c>
      <c r="K34" s="6">
        <f t="shared" si="2"/>
        <v>2800</v>
      </c>
    </row>
    <row r="35" spans="1:12" x14ac:dyDescent="0.3">
      <c r="A35" s="1">
        <v>2022</v>
      </c>
      <c r="B35" s="1" t="s">
        <v>196</v>
      </c>
      <c r="D35" s="6">
        <v>1635</v>
      </c>
      <c r="E35" s="6">
        <v>0</v>
      </c>
      <c r="F35" s="6">
        <v>327</v>
      </c>
      <c r="G35" s="6">
        <v>327</v>
      </c>
      <c r="H35" s="6">
        <v>327</v>
      </c>
      <c r="I35" s="6">
        <v>327</v>
      </c>
      <c r="J35" s="6">
        <v>327</v>
      </c>
      <c r="K35" s="6">
        <f t="shared" si="2"/>
        <v>1308</v>
      </c>
    </row>
    <row r="36" spans="1:12" ht="18" thickBot="1" x14ac:dyDescent="0.35">
      <c r="B36" s="1" t="s">
        <v>140</v>
      </c>
      <c r="D36" s="7">
        <f t="shared" ref="D36:K36" si="3">SUM(D24:D35)</f>
        <v>87571</v>
      </c>
      <c r="E36" s="7">
        <f t="shared" si="3"/>
        <v>22428</v>
      </c>
      <c r="F36" s="7">
        <f t="shared" si="3"/>
        <v>9980</v>
      </c>
      <c r="G36" s="7">
        <f t="shared" si="3"/>
        <v>9325</v>
      </c>
      <c r="H36" s="7">
        <f t="shared" si="3"/>
        <v>8522</v>
      </c>
      <c r="I36" s="7">
        <f t="shared" si="3"/>
        <v>8243</v>
      </c>
      <c r="J36" s="7">
        <f t="shared" si="3"/>
        <v>8243</v>
      </c>
      <c r="K36" s="7">
        <f t="shared" si="3"/>
        <v>55163</v>
      </c>
    </row>
    <row r="37" spans="1:12" ht="18" thickTop="1" x14ac:dyDescent="0.3">
      <c r="D37" s="6"/>
      <c r="E37" s="6"/>
      <c r="F37" s="6"/>
      <c r="G37" s="6"/>
      <c r="H37" s="6"/>
      <c r="I37" s="6"/>
      <c r="J37" s="6"/>
      <c r="K37" s="6"/>
    </row>
    <row r="38" spans="1:12" x14ac:dyDescent="0.3">
      <c r="D38" s="6"/>
      <c r="E38" s="6"/>
      <c r="F38" s="6"/>
      <c r="G38" s="6"/>
      <c r="H38" s="6"/>
      <c r="I38" s="6"/>
      <c r="J38" s="6"/>
      <c r="K38" s="6"/>
    </row>
    <row r="39" spans="1:12" ht="18" thickBot="1" x14ac:dyDescent="0.35">
      <c r="B39" s="1" t="s">
        <v>141</v>
      </c>
      <c r="D39" s="19">
        <f>+D16-D21+D36</f>
        <v>498511</v>
      </c>
      <c r="E39" s="19">
        <f t="shared" ref="E39:K39" si="4">+E16-E21+E36</f>
        <v>174205</v>
      </c>
      <c r="F39" s="19">
        <f t="shared" si="4"/>
        <v>25644</v>
      </c>
      <c r="G39" s="19">
        <f t="shared" si="4"/>
        <v>24989</v>
      </c>
      <c r="H39" s="19">
        <f t="shared" si="4"/>
        <v>24185</v>
      </c>
      <c r="I39" s="19">
        <f t="shared" si="4"/>
        <v>14979</v>
      </c>
      <c r="J39" s="19">
        <f t="shared" si="4"/>
        <v>14979</v>
      </c>
      <c r="K39" s="19">
        <f t="shared" si="4"/>
        <v>298662</v>
      </c>
    </row>
    <row r="40" spans="1:12" ht="18" thickTop="1" x14ac:dyDescent="0.3"/>
  </sheetData>
  <pageMargins left="0.75" right="0.75" top="1" bottom="1" header="0.5" footer="0.5"/>
  <pageSetup paperSize="9" scale="63" orientation="landscape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C5:K33"/>
  <sheetViews>
    <sheetView topLeftCell="A23" workbookViewId="0">
      <selection activeCell="D33" sqref="D33"/>
    </sheetView>
  </sheetViews>
  <sheetFormatPr defaultColWidth="8.6640625" defaultRowHeight="17.399999999999999" x14ac:dyDescent="0.3"/>
  <cols>
    <col min="1" max="16384" width="8.6640625" style="1"/>
  </cols>
  <sheetData>
    <row r="5" spans="3:11" ht="21" x14ac:dyDescent="0.4">
      <c r="C5" s="42" t="s">
        <v>2</v>
      </c>
    </row>
    <row r="7" spans="3:11" ht="20.399999999999999" x14ac:dyDescent="0.35">
      <c r="C7" s="41" t="s">
        <v>175</v>
      </c>
    </row>
    <row r="10" spans="3:11" ht="21" x14ac:dyDescent="0.4">
      <c r="C10" s="42" t="s">
        <v>47</v>
      </c>
    </row>
    <row r="13" spans="3:11" x14ac:dyDescent="0.3">
      <c r="K13" s="1" t="s">
        <v>151</v>
      </c>
    </row>
    <row r="15" spans="3:11" x14ac:dyDescent="0.3">
      <c r="C15" s="4" t="s">
        <v>3</v>
      </c>
      <c r="K15" s="1">
        <v>1</v>
      </c>
    </row>
    <row r="17" spans="3:11" x14ac:dyDescent="0.3">
      <c r="C17" s="4" t="s">
        <v>0</v>
      </c>
    </row>
    <row r="19" spans="3:11" x14ac:dyDescent="0.3">
      <c r="C19" s="5" t="s">
        <v>4</v>
      </c>
      <c r="D19" s="1" t="s">
        <v>152</v>
      </c>
      <c r="K19" s="1">
        <v>2</v>
      </c>
    </row>
    <row r="20" spans="3:11" x14ac:dyDescent="0.3">
      <c r="C20" s="5" t="s">
        <v>6</v>
      </c>
      <c r="D20" s="1" t="s">
        <v>7</v>
      </c>
      <c r="K20" s="1">
        <v>2</v>
      </c>
    </row>
    <row r="23" spans="3:11" x14ac:dyDescent="0.3">
      <c r="C23" s="4" t="s">
        <v>8</v>
      </c>
    </row>
    <row r="25" spans="3:11" x14ac:dyDescent="0.3">
      <c r="D25" s="1" t="s">
        <v>176</v>
      </c>
      <c r="K25" s="5" t="s">
        <v>112</v>
      </c>
    </row>
    <row r="26" spans="3:11" x14ac:dyDescent="0.3">
      <c r="D26" s="1" t="s">
        <v>177</v>
      </c>
      <c r="K26" s="5" t="s">
        <v>113</v>
      </c>
    </row>
    <row r="29" spans="3:11" x14ac:dyDescent="0.3">
      <c r="C29" s="1" t="s">
        <v>9</v>
      </c>
    </row>
    <row r="31" spans="3:11" x14ac:dyDescent="0.3">
      <c r="C31" s="5" t="s">
        <v>4</v>
      </c>
      <c r="D31" s="1" t="s">
        <v>178</v>
      </c>
    </row>
    <row r="32" spans="3:11" x14ac:dyDescent="0.3">
      <c r="C32" s="5" t="s">
        <v>6</v>
      </c>
      <c r="D32" s="1" t="s">
        <v>179</v>
      </c>
    </row>
    <row r="33" spans="3:4" x14ac:dyDescent="0.3">
      <c r="C33" s="5" t="s">
        <v>6</v>
      </c>
      <c r="D33" s="1" t="s">
        <v>153</v>
      </c>
    </row>
  </sheetData>
  <phoneticPr fontId="1" type="noConversion"/>
  <pageMargins left="0.7" right="0.7" top="0.75" bottom="0.75" header="0.3" footer="0.3"/>
  <pageSetup paperSize="9" scale="81" orientation="portrait" horizontalDpi="300" verticalDpi="300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>
    <tabColor rgb="FFFFC000"/>
    <pageSetUpPr fitToPage="1"/>
  </sheetPr>
  <dimension ref="A4:G52"/>
  <sheetViews>
    <sheetView topLeftCell="A40" workbookViewId="0">
      <selection activeCell="B14" sqref="B14"/>
    </sheetView>
  </sheetViews>
  <sheetFormatPr defaultColWidth="8.6640625" defaultRowHeight="17.399999999999999" x14ac:dyDescent="0.3"/>
  <cols>
    <col min="1" max="3" width="8.6640625" style="1"/>
    <col min="4" max="4" width="14.6640625" style="1" customWidth="1"/>
    <col min="5" max="5" width="15" bestFit="1" customWidth="1"/>
    <col min="6" max="6" width="8.6640625" style="1"/>
    <col min="7" max="7" width="12.44140625" style="1" bestFit="1" customWidth="1"/>
    <col min="8" max="8" width="10.6640625" style="1" customWidth="1"/>
    <col min="9" max="16384" width="8.6640625" style="1"/>
  </cols>
  <sheetData>
    <row r="4" spans="1:5" x14ac:dyDescent="0.3">
      <c r="D4" s="2"/>
      <c r="E4">
        <v>2</v>
      </c>
    </row>
    <row r="5" spans="1:5" x14ac:dyDescent="0.3">
      <c r="D5" s="2"/>
    </row>
    <row r="6" spans="1:5" x14ac:dyDescent="0.3">
      <c r="A6" s="5" t="s">
        <v>4</v>
      </c>
      <c r="B6" s="1" t="s">
        <v>5</v>
      </c>
      <c r="D6" s="2"/>
    </row>
    <row r="7" spans="1:5" x14ac:dyDescent="0.3">
      <c r="B7" s="1" t="s">
        <v>218</v>
      </c>
      <c r="D7" s="2"/>
    </row>
    <row r="8" spans="1:5" x14ac:dyDescent="0.3">
      <c r="B8" s="1" t="s">
        <v>212</v>
      </c>
      <c r="D8" s="2"/>
    </row>
    <row r="9" spans="1:5" x14ac:dyDescent="0.3">
      <c r="B9" s="1" t="s">
        <v>189</v>
      </c>
      <c r="D9" s="2"/>
    </row>
    <row r="10" spans="1:5" x14ac:dyDescent="0.3">
      <c r="B10" s="1" t="s">
        <v>205</v>
      </c>
      <c r="D10" s="2"/>
    </row>
    <row r="11" spans="1:5" x14ac:dyDescent="0.3">
      <c r="B11" s="1" t="s">
        <v>206</v>
      </c>
    </row>
    <row r="12" spans="1:5" x14ac:dyDescent="0.3">
      <c r="B12" s="1" t="s">
        <v>207</v>
      </c>
    </row>
    <row r="13" spans="1:5" x14ac:dyDescent="0.3">
      <c r="D13" s="2"/>
    </row>
    <row r="14" spans="1:5" x14ac:dyDescent="0.3">
      <c r="B14" s="1" t="s">
        <v>226</v>
      </c>
      <c r="D14" s="2"/>
    </row>
    <row r="15" spans="1:5" x14ac:dyDescent="0.3">
      <c r="B15" s="1" t="s">
        <v>208</v>
      </c>
      <c r="D15" s="2"/>
    </row>
    <row r="16" spans="1:5" x14ac:dyDescent="0.3">
      <c r="B16" s="1" t="s">
        <v>213</v>
      </c>
      <c r="D16" s="2"/>
    </row>
    <row r="17" spans="1:4" x14ac:dyDescent="0.3">
      <c r="B17" s="1" t="s">
        <v>214</v>
      </c>
      <c r="D17" s="2"/>
    </row>
    <row r="18" spans="1:4" x14ac:dyDescent="0.3">
      <c r="B18" s="1" t="s">
        <v>215</v>
      </c>
      <c r="D18" s="2"/>
    </row>
    <row r="19" spans="1:4" x14ac:dyDescent="0.3">
      <c r="B19" s="1" t="s">
        <v>210</v>
      </c>
      <c r="D19" s="2"/>
    </row>
    <row r="20" spans="1:4" x14ac:dyDescent="0.3">
      <c r="B20" s="1" t="s">
        <v>209</v>
      </c>
      <c r="D20" s="2"/>
    </row>
    <row r="21" spans="1:4" x14ac:dyDescent="0.3">
      <c r="B21" s="1" t="s">
        <v>154</v>
      </c>
      <c r="D21" s="2"/>
    </row>
    <row r="22" spans="1:4" x14ac:dyDescent="0.3">
      <c r="B22" s="1" t="s">
        <v>155</v>
      </c>
      <c r="D22" s="2"/>
    </row>
    <row r="23" spans="1:4" x14ac:dyDescent="0.3">
      <c r="B23" s="1" t="s">
        <v>216</v>
      </c>
      <c r="D23" s="2"/>
    </row>
    <row r="24" spans="1:4" x14ac:dyDescent="0.3">
      <c r="B24" s="1" t="s">
        <v>217</v>
      </c>
    </row>
    <row r="28" spans="1:4" x14ac:dyDescent="0.3">
      <c r="A28" s="5" t="s">
        <v>6</v>
      </c>
      <c r="B28" s="4" t="s">
        <v>10</v>
      </c>
    </row>
    <row r="30" spans="1:4" x14ac:dyDescent="0.3">
      <c r="B30" s="1" t="s">
        <v>225</v>
      </c>
    </row>
    <row r="31" spans="1:4" x14ac:dyDescent="0.3">
      <c r="B31" s="1" t="s">
        <v>46</v>
      </c>
    </row>
    <row r="33" spans="2:7" x14ac:dyDescent="0.3">
      <c r="E33" s="44">
        <v>2022</v>
      </c>
      <c r="G33" s="44">
        <v>2021</v>
      </c>
    </row>
    <row r="34" spans="2:7" x14ac:dyDescent="0.3">
      <c r="B34" s="4" t="s">
        <v>11</v>
      </c>
      <c r="E34" s="1"/>
    </row>
    <row r="35" spans="2:7" x14ac:dyDescent="0.3">
      <c r="B35" s="1" t="s">
        <v>173</v>
      </c>
      <c r="E35" s="6">
        <v>11376</v>
      </c>
      <c r="F35" s="6"/>
      <c r="G35" s="6">
        <v>32050</v>
      </c>
    </row>
    <row r="36" spans="2:7" x14ac:dyDescent="0.3">
      <c r="B36" s="1" t="s">
        <v>12</v>
      </c>
      <c r="E36" s="33">
        <v>64830</v>
      </c>
      <c r="F36" s="6"/>
      <c r="G36" s="33">
        <v>30086</v>
      </c>
    </row>
    <row r="37" spans="2:7" ht="18" thickBot="1" x14ac:dyDescent="0.35">
      <c r="E37" s="19">
        <f>SUM(E35:E36)</f>
        <v>76206</v>
      </c>
      <c r="F37" s="6"/>
      <c r="G37" s="19">
        <f>SUM(G35:G36)</f>
        <v>62136</v>
      </c>
    </row>
    <row r="38" spans="2:7" ht="18" thickTop="1" x14ac:dyDescent="0.3">
      <c r="E38" s="6"/>
      <c r="F38" s="6"/>
      <c r="G38" s="6"/>
    </row>
    <row r="39" spans="2:7" x14ac:dyDescent="0.3">
      <c r="B39" s="4" t="s">
        <v>14</v>
      </c>
      <c r="E39" s="6"/>
      <c r="F39" s="6"/>
      <c r="G39" s="6"/>
    </row>
    <row r="40" spans="2:7" x14ac:dyDescent="0.3">
      <c r="B40" s="1" t="s">
        <v>15</v>
      </c>
      <c r="E40" s="6">
        <v>31739</v>
      </c>
      <c r="F40" s="6"/>
      <c r="G40" s="6">
        <v>36125</v>
      </c>
    </row>
    <row r="41" spans="2:7" x14ac:dyDescent="0.3">
      <c r="B41" s="1" t="s">
        <v>88</v>
      </c>
      <c r="E41" s="6">
        <v>6289</v>
      </c>
      <c r="F41" s="6"/>
      <c r="G41" s="6">
        <v>9198</v>
      </c>
    </row>
    <row r="42" spans="2:7" x14ac:dyDescent="0.3">
      <c r="B42" s="1" t="s">
        <v>5</v>
      </c>
      <c r="E42" s="33">
        <v>19599</v>
      </c>
      <c r="F42" s="6"/>
      <c r="G42" s="33">
        <v>17238</v>
      </c>
    </row>
    <row r="43" spans="2:7" ht="18" thickBot="1" x14ac:dyDescent="0.35">
      <c r="E43" s="7">
        <f>SUM(E39:E42)</f>
        <v>57627</v>
      </c>
      <c r="F43" s="6"/>
      <c r="G43" s="7">
        <f>SUM(G39:G42)</f>
        <v>62561</v>
      </c>
    </row>
    <row r="44" spans="2:7" ht="18" thickTop="1" x14ac:dyDescent="0.3">
      <c r="E44" s="6"/>
      <c r="F44" s="6"/>
      <c r="G44" s="6"/>
    </row>
    <row r="45" spans="2:7" x14ac:dyDescent="0.3">
      <c r="B45" s="1" t="s">
        <v>16</v>
      </c>
      <c r="E45" s="6">
        <f>E37-E43</f>
        <v>18579</v>
      </c>
      <c r="F45" s="6"/>
      <c r="G45" s="6">
        <f>G37-G43</f>
        <v>-425</v>
      </c>
    </row>
    <row r="46" spans="2:7" x14ac:dyDescent="0.3">
      <c r="B46" s="1" t="s">
        <v>17</v>
      </c>
      <c r="E46" s="33">
        <v>25644</v>
      </c>
      <c r="F46" s="6"/>
      <c r="G46" s="33">
        <v>32568</v>
      </c>
    </row>
    <row r="47" spans="2:7" x14ac:dyDescent="0.3">
      <c r="B47" s="1" t="s">
        <v>18</v>
      </c>
      <c r="E47" s="6">
        <f>E45-E46</f>
        <v>-7065</v>
      </c>
      <c r="F47" s="6"/>
      <c r="G47" s="6">
        <f>G45-G46</f>
        <v>-32993</v>
      </c>
    </row>
    <row r="48" spans="2:7" x14ac:dyDescent="0.3">
      <c r="B48" s="1" t="s">
        <v>109</v>
      </c>
      <c r="E48" s="6">
        <v>0</v>
      </c>
      <c r="F48" s="6"/>
      <c r="G48" s="6">
        <v>0</v>
      </c>
    </row>
    <row r="49" spans="2:7" x14ac:dyDescent="0.3">
      <c r="B49" s="1" t="s">
        <v>45</v>
      </c>
      <c r="E49" s="33">
        <v>9787</v>
      </c>
      <c r="F49" s="6"/>
      <c r="G49" s="33">
        <v>12863</v>
      </c>
    </row>
    <row r="50" spans="2:7" ht="18" thickBot="1" x14ac:dyDescent="0.35">
      <c r="B50" s="1" t="s">
        <v>166</v>
      </c>
      <c r="E50" s="7">
        <f>E47+E48+E49</f>
        <v>2722</v>
      </c>
      <c r="F50" s="6"/>
      <c r="G50" s="7">
        <f>G47+G48+G49</f>
        <v>-20130</v>
      </c>
    </row>
    <row r="51" spans="2:7" ht="18" thickTop="1" x14ac:dyDescent="0.3">
      <c r="B51" s="11"/>
      <c r="C51" s="11"/>
      <c r="D51" s="11"/>
    </row>
    <row r="52" spans="2:7" x14ac:dyDescent="0.3">
      <c r="B52" s="11"/>
      <c r="C52" s="11"/>
      <c r="D52" s="11"/>
    </row>
  </sheetData>
  <phoneticPr fontId="1" type="noConversion"/>
  <pageMargins left="0.75" right="0.75" top="1" bottom="1" header="0.5" footer="0.5"/>
  <pageSetup paperSize="9" scale="71" orientation="portrait" horizontalDpi="300" verticalDpi="300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6">
    <pageSetUpPr fitToPage="1"/>
  </sheetPr>
  <dimension ref="A2:Q63"/>
  <sheetViews>
    <sheetView topLeftCell="A9" zoomScaleNormal="100" workbookViewId="0">
      <selection activeCell="L16" sqref="L16"/>
    </sheetView>
  </sheetViews>
  <sheetFormatPr defaultColWidth="8.6640625" defaultRowHeight="17.399999999999999" x14ac:dyDescent="0.3"/>
  <cols>
    <col min="1" max="4" width="8.6640625" style="1"/>
    <col min="5" max="5" width="10.44140625" style="1" bestFit="1" customWidth="1"/>
    <col min="6" max="6" width="8.6640625" style="1"/>
    <col min="7" max="7" width="9.6640625" style="1" bestFit="1" customWidth="1"/>
    <col min="8" max="8" width="10.44140625" style="1" bestFit="1" customWidth="1"/>
    <col min="9" max="16384" width="8.6640625" style="1"/>
  </cols>
  <sheetData>
    <row r="2" spans="1:17" x14ac:dyDescent="0.3">
      <c r="E2" s="1">
        <v>3</v>
      </c>
    </row>
    <row r="4" spans="1:17" x14ac:dyDescent="0.3">
      <c r="A4" s="5"/>
      <c r="B4" s="4" t="s">
        <v>180</v>
      </c>
      <c r="L4" s="4"/>
    </row>
    <row r="7" spans="1:17" x14ac:dyDescent="0.3">
      <c r="B7" s="4" t="s">
        <v>20</v>
      </c>
      <c r="L7" s="4"/>
    </row>
    <row r="8" spans="1:17" x14ac:dyDescent="0.3">
      <c r="B8" s="1" t="s">
        <v>181</v>
      </c>
    </row>
    <row r="10" spans="1:17" x14ac:dyDescent="0.3">
      <c r="B10" s="1" t="s">
        <v>182</v>
      </c>
      <c r="H10" s="8">
        <v>503491</v>
      </c>
      <c r="Q10" s="8"/>
    </row>
    <row r="11" spans="1:17" x14ac:dyDescent="0.3">
      <c r="B11" s="1" t="s">
        <v>188</v>
      </c>
      <c r="H11" s="9">
        <v>15904</v>
      </c>
      <c r="Q11" s="8"/>
    </row>
    <row r="12" spans="1:17" x14ac:dyDescent="0.3">
      <c r="H12" s="8">
        <f>SUM(H10:H11)</f>
        <v>519395</v>
      </c>
      <c r="Q12" s="8"/>
    </row>
    <row r="13" spans="1:17" x14ac:dyDescent="0.3">
      <c r="B13" s="1" t="s">
        <v>21</v>
      </c>
      <c r="E13" s="1" t="s">
        <v>219</v>
      </c>
      <c r="H13" s="8">
        <v>117433</v>
      </c>
      <c r="Q13" s="8"/>
    </row>
    <row r="14" spans="1:17" x14ac:dyDescent="0.3">
      <c r="E14" s="1" t="s">
        <v>220</v>
      </c>
      <c r="H14" s="9">
        <v>96549</v>
      </c>
      <c r="Q14" s="8"/>
    </row>
    <row r="15" spans="1:17" x14ac:dyDescent="0.3">
      <c r="B15" s="1" t="s">
        <v>183</v>
      </c>
      <c r="H15" s="8">
        <f>H12-H13+H14</f>
        <v>498511</v>
      </c>
      <c r="Q15" s="8"/>
    </row>
    <row r="17" spans="2:17" x14ac:dyDescent="0.3">
      <c r="B17" s="1" t="s">
        <v>184</v>
      </c>
      <c r="E17" s="8">
        <v>195089</v>
      </c>
      <c r="O17" s="8"/>
    </row>
    <row r="18" spans="2:17" x14ac:dyDescent="0.3">
      <c r="B18" s="1" t="s">
        <v>22</v>
      </c>
      <c r="E18" s="8">
        <v>117433</v>
      </c>
      <c r="O18" s="8"/>
    </row>
    <row r="19" spans="2:17" x14ac:dyDescent="0.3">
      <c r="E19" s="9">
        <v>96549</v>
      </c>
      <c r="O19" s="8"/>
    </row>
    <row r="20" spans="2:17" x14ac:dyDescent="0.3">
      <c r="E20" s="8">
        <f>E17-E18+E19</f>
        <v>174205</v>
      </c>
      <c r="O20" s="8"/>
    </row>
    <row r="21" spans="2:17" x14ac:dyDescent="0.3">
      <c r="B21" s="1" t="s">
        <v>185</v>
      </c>
      <c r="E21" s="9">
        <v>25644</v>
      </c>
      <c r="O21" s="8"/>
    </row>
    <row r="22" spans="2:17" x14ac:dyDescent="0.3">
      <c r="E22" s="8"/>
      <c r="O22" s="8"/>
    </row>
    <row r="23" spans="2:17" x14ac:dyDescent="0.3">
      <c r="B23" s="1" t="s">
        <v>186</v>
      </c>
      <c r="H23" s="9">
        <f>E20+E21</f>
        <v>199849</v>
      </c>
      <c r="Q23" s="8"/>
    </row>
    <row r="24" spans="2:17" ht="18" thickBot="1" x14ac:dyDescent="0.35">
      <c r="B24" s="1" t="s">
        <v>187</v>
      </c>
      <c r="H24" s="10">
        <f>H15-H23</f>
        <v>298662</v>
      </c>
      <c r="Q24" s="8"/>
    </row>
    <row r="25" spans="2:17" ht="18" thickTop="1" x14ac:dyDescent="0.3">
      <c r="H25" s="8"/>
      <c r="Q25" s="8"/>
    </row>
    <row r="26" spans="2:17" x14ac:dyDescent="0.3">
      <c r="B26" s="1" t="s">
        <v>50</v>
      </c>
      <c r="H26" s="8"/>
      <c r="Q26" s="8"/>
    </row>
    <row r="27" spans="2:17" x14ac:dyDescent="0.3">
      <c r="H27" s="8"/>
      <c r="Q27" s="8"/>
    </row>
    <row r="28" spans="2:17" x14ac:dyDescent="0.3">
      <c r="B28" s="4" t="s">
        <v>35</v>
      </c>
      <c r="H28" s="8"/>
      <c r="Q28" s="8"/>
    </row>
    <row r="29" spans="2:17" x14ac:dyDescent="0.3">
      <c r="H29" s="8"/>
      <c r="Q29" s="8"/>
    </row>
    <row r="30" spans="2:17" ht="18" thickBot="1" x14ac:dyDescent="0.35">
      <c r="B30" s="4"/>
      <c r="H30" s="20">
        <v>0</v>
      </c>
      <c r="Q30" s="8"/>
    </row>
    <row r="31" spans="2:17" ht="18" thickTop="1" x14ac:dyDescent="0.3"/>
    <row r="32" spans="2:17" x14ac:dyDescent="0.3">
      <c r="B32" s="4" t="s">
        <v>168</v>
      </c>
    </row>
    <row r="33" spans="2:15" x14ac:dyDescent="0.3">
      <c r="B33" s="1" t="s">
        <v>53</v>
      </c>
      <c r="H33" s="6">
        <v>2370</v>
      </c>
      <c r="O33" s="17"/>
    </row>
    <row r="34" spans="2:15" x14ac:dyDescent="0.3">
      <c r="B34" s="1" t="s">
        <v>54</v>
      </c>
      <c r="H34" s="6">
        <v>1260</v>
      </c>
      <c r="O34" s="17"/>
    </row>
    <row r="35" spans="2:15" x14ac:dyDescent="0.3">
      <c r="B35" s="1" t="s">
        <v>148</v>
      </c>
      <c r="H35" s="6">
        <v>250</v>
      </c>
      <c r="O35" s="17"/>
    </row>
    <row r="36" spans="2:15" x14ac:dyDescent="0.3">
      <c r="B36" s="1" t="s">
        <v>55</v>
      </c>
      <c r="H36" s="6">
        <v>949</v>
      </c>
      <c r="O36" s="17"/>
    </row>
    <row r="37" spans="2:15" ht="18" thickBot="1" x14ac:dyDescent="0.35">
      <c r="B37" s="1" t="s">
        <v>87</v>
      </c>
      <c r="H37" s="7">
        <f>SUM(H33:H36)</f>
        <v>4829</v>
      </c>
      <c r="O37" s="17"/>
    </row>
    <row r="38" spans="2:15" ht="18" thickTop="1" x14ac:dyDescent="0.3">
      <c r="O38" s="17"/>
    </row>
    <row r="39" spans="2:15" x14ac:dyDescent="0.3">
      <c r="B39" s="4" t="s">
        <v>23</v>
      </c>
      <c r="O39" s="17"/>
    </row>
    <row r="40" spans="2:15" x14ac:dyDescent="0.3">
      <c r="B40" s="4"/>
      <c r="O40" s="17"/>
    </row>
    <row r="41" spans="2:15" x14ac:dyDescent="0.3">
      <c r="B41" s="4" t="s">
        <v>40</v>
      </c>
      <c r="H41" s="8"/>
      <c r="O41" s="17"/>
    </row>
    <row r="42" spans="2:15" x14ac:dyDescent="0.3">
      <c r="B42" s="1" t="s">
        <v>52</v>
      </c>
      <c r="H42" s="16">
        <v>644</v>
      </c>
      <c r="O42" s="17"/>
    </row>
    <row r="43" spans="2:15" x14ac:dyDescent="0.3">
      <c r="B43" s="1" t="s">
        <v>199</v>
      </c>
      <c r="H43" s="16">
        <v>550</v>
      </c>
      <c r="O43" s="17"/>
    </row>
    <row r="44" spans="2:15" x14ac:dyDescent="0.3">
      <c r="B44" s="1" t="s">
        <v>201</v>
      </c>
      <c r="H44" s="16">
        <v>730</v>
      </c>
      <c r="O44" s="17"/>
    </row>
    <row r="45" spans="2:15" x14ac:dyDescent="0.3">
      <c r="B45" s="1" t="s">
        <v>200</v>
      </c>
      <c r="H45" s="16">
        <v>845</v>
      </c>
      <c r="O45" s="17"/>
    </row>
    <row r="46" spans="2:15" x14ac:dyDescent="0.3">
      <c r="B46" s="1" t="s">
        <v>51</v>
      </c>
      <c r="H46" s="16">
        <v>0</v>
      </c>
    </row>
    <row r="47" spans="2:15" ht="18" thickBot="1" x14ac:dyDescent="0.35">
      <c r="H47" s="18">
        <f>SUM(H42:H46)</f>
        <v>2769</v>
      </c>
    </row>
    <row r="48" spans="2:15" ht="18" thickTop="1" x14ac:dyDescent="0.3">
      <c r="G48" s="16"/>
    </row>
    <row r="55" spans="2:7" x14ac:dyDescent="0.3">
      <c r="B55" s="4"/>
    </row>
    <row r="57" spans="2:7" x14ac:dyDescent="0.3">
      <c r="G57" s="8"/>
    </row>
    <row r="58" spans="2:7" x14ac:dyDescent="0.3">
      <c r="G58" s="8"/>
    </row>
    <row r="59" spans="2:7" x14ac:dyDescent="0.3">
      <c r="G59" s="8"/>
    </row>
    <row r="60" spans="2:7" x14ac:dyDescent="0.3">
      <c r="G60" s="8"/>
    </row>
    <row r="61" spans="2:7" x14ac:dyDescent="0.3">
      <c r="G61" s="8"/>
    </row>
    <row r="62" spans="2:7" x14ac:dyDescent="0.3">
      <c r="G62" s="8"/>
    </row>
    <row r="63" spans="2:7" x14ac:dyDescent="0.3">
      <c r="G63" s="8"/>
    </row>
  </sheetData>
  <phoneticPr fontId="1" type="noConversion"/>
  <pageMargins left="0.75" right="0.75" top="1" bottom="1" header="0.5" footer="0.5"/>
  <pageSetup paperSize="9" scale="69" orientation="portrait" horizontalDpi="300" verticalDpi="300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>
    <tabColor rgb="FFFFC000"/>
  </sheetPr>
  <dimension ref="B3:H62"/>
  <sheetViews>
    <sheetView topLeftCell="A8" workbookViewId="0">
      <selection activeCell="B22" sqref="B22"/>
    </sheetView>
  </sheetViews>
  <sheetFormatPr defaultColWidth="8.6640625" defaultRowHeight="17.399999999999999" x14ac:dyDescent="0.3"/>
  <cols>
    <col min="1" max="4" width="8.6640625" style="1"/>
    <col min="5" max="5" width="9" style="1" bestFit="1" customWidth="1"/>
    <col min="6" max="6" width="8.6640625" style="1"/>
    <col min="7" max="7" width="9.6640625" style="1" bestFit="1" customWidth="1"/>
    <col min="8" max="8" width="10.44140625" style="1" bestFit="1" customWidth="1"/>
    <col min="9" max="16384" width="8.6640625" style="1"/>
  </cols>
  <sheetData>
    <row r="3" spans="2:8" x14ac:dyDescent="0.3">
      <c r="D3" s="2"/>
    </row>
    <row r="4" spans="2:8" x14ac:dyDescent="0.3">
      <c r="E4" s="1">
        <v>4</v>
      </c>
    </row>
    <row r="7" spans="2:8" x14ac:dyDescent="0.3">
      <c r="B7" s="4" t="s">
        <v>37</v>
      </c>
      <c r="G7" s="8"/>
    </row>
    <row r="8" spans="2:8" x14ac:dyDescent="0.3">
      <c r="B8" s="1" t="s">
        <v>56</v>
      </c>
      <c r="H8" s="8">
        <v>5798</v>
      </c>
    </row>
    <row r="9" spans="2:8" x14ac:dyDescent="0.3">
      <c r="B9" s="1" t="s">
        <v>57</v>
      </c>
      <c r="H9" s="8">
        <v>52608</v>
      </c>
    </row>
    <row r="10" spans="2:8" x14ac:dyDescent="0.3">
      <c r="B10" s="1" t="s">
        <v>58</v>
      </c>
      <c r="H10" s="8">
        <v>50000</v>
      </c>
    </row>
    <row r="11" spans="2:8" ht="18" thickBot="1" x14ac:dyDescent="0.35">
      <c r="B11" s="1" t="s">
        <v>87</v>
      </c>
      <c r="H11" s="10">
        <f>SUM(H8:H10)</f>
        <v>108406</v>
      </c>
    </row>
    <row r="12" spans="2:8" ht="18" thickTop="1" x14ac:dyDescent="0.3"/>
    <row r="16" spans="2:8" x14ac:dyDescent="0.3">
      <c r="B16" s="4" t="s">
        <v>25</v>
      </c>
    </row>
    <row r="19" spans="2:8" x14ac:dyDescent="0.3">
      <c r="B19" s="1" t="s">
        <v>221</v>
      </c>
      <c r="H19" s="8">
        <v>370525</v>
      </c>
    </row>
    <row r="20" spans="2:8" x14ac:dyDescent="0.3">
      <c r="B20" s="1" t="s">
        <v>203</v>
      </c>
      <c r="H20" s="9">
        <v>2722</v>
      </c>
    </row>
    <row r="21" spans="2:8" ht="18" thickBot="1" x14ac:dyDescent="0.35">
      <c r="B21" s="1" t="s">
        <v>222</v>
      </c>
      <c r="H21" s="10">
        <f>H19+H20</f>
        <v>373247</v>
      </c>
    </row>
    <row r="22" spans="2:8" ht="18" thickTop="1" x14ac:dyDescent="0.3">
      <c r="G22" s="8"/>
    </row>
    <row r="24" spans="2:8" x14ac:dyDescent="0.3">
      <c r="B24" s="4" t="s">
        <v>26</v>
      </c>
    </row>
    <row r="25" spans="2:8" x14ac:dyDescent="0.3">
      <c r="B25" s="4"/>
    </row>
    <row r="26" spans="2:8" x14ac:dyDescent="0.3">
      <c r="B26" s="4" t="s">
        <v>40</v>
      </c>
      <c r="H26" s="8"/>
    </row>
    <row r="27" spans="2:8" x14ac:dyDescent="0.3">
      <c r="B27" s="1" t="s">
        <v>204</v>
      </c>
      <c r="H27" s="8">
        <v>1100</v>
      </c>
    </row>
    <row r="28" spans="2:8" x14ac:dyDescent="0.3">
      <c r="B28" s="1" t="s">
        <v>67</v>
      </c>
      <c r="H28" s="8"/>
    </row>
    <row r="29" spans="2:8" x14ac:dyDescent="0.3">
      <c r="B29" s="1" t="s">
        <v>93</v>
      </c>
      <c r="H29" s="8"/>
    </row>
    <row r="30" spans="2:8" x14ac:dyDescent="0.3">
      <c r="B30" s="1" t="s">
        <v>68</v>
      </c>
      <c r="H30" s="8">
        <v>423</v>
      </c>
    </row>
    <row r="31" spans="2:8" x14ac:dyDescent="0.3">
      <c r="B31" s="1" t="s">
        <v>171</v>
      </c>
      <c r="H31" s="8">
        <v>4250</v>
      </c>
    </row>
    <row r="32" spans="2:8" x14ac:dyDescent="0.3">
      <c r="B32" s="1" t="s">
        <v>69</v>
      </c>
      <c r="H32" s="8">
        <v>11414</v>
      </c>
    </row>
    <row r="33" spans="2:8" x14ac:dyDescent="0.3">
      <c r="B33" s="1" t="s">
        <v>70</v>
      </c>
      <c r="H33" s="8">
        <v>0</v>
      </c>
    </row>
    <row r="34" spans="2:8" x14ac:dyDescent="0.3">
      <c r="B34" s="1" t="s">
        <v>162</v>
      </c>
      <c r="H34" s="8">
        <v>0</v>
      </c>
    </row>
    <row r="35" spans="2:8" x14ac:dyDescent="0.3">
      <c r="B35" s="1" t="s">
        <v>163</v>
      </c>
      <c r="H35" s="8">
        <v>400</v>
      </c>
    </row>
    <row r="36" spans="2:8" ht="18" thickBot="1" x14ac:dyDescent="0.35">
      <c r="B36" s="1" t="s">
        <v>87</v>
      </c>
      <c r="G36" s="8"/>
      <c r="H36" s="10">
        <f>SUM(H27:H35)</f>
        <v>17587</v>
      </c>
    </row>
    <row r="37" spans="2:8" ht="18" thickTop="1" x14ac:dyDescent="0.3">
      <c r="D37" s="8"/>
      <c r="E37" s="8"/>
      <c r="F37" s="8"/>
      <c r="G37" s="8"/>
      <c r="H37" s="8"/>
    </row>
    <row r="38" spans="2:8" x14ac:dyDescent="0.3">
      <c r="D38" s="8"/>
      <c r="E38" s="8"/>
      <c r="F38" s="8"/>
      <c r="G38" s="8"/>
      <c r="H38" s="8"/>
    </row>
    <row r="39" spans="2:8" x14ac:dyDescent="0.3">
      <c r="B39" s="11"/>
      <c r="C39" s="11"/>
      <c r="D39" s="12"/>
      <c r="E39" s="12"/>
      <c r="F39" s="12"/>
      <c r="G39" s="12"/>
      <c r="H39" s="8"/>
    </row>
    <row r="40" spans="2:8" x14ac:dyDescent="0.3">
      <c r="B40" s="11"/>
      <c r="C40" s="11"/>
      <c r="D40" s="12"/>
      <c r="E40" s="12"/>
      <c r="F40" s="12"/>
      <c r="G40" s="12"/>
      <c r="H40" s="8"/>
    </row>
    <row r="41" spans="2:8" x14ac:dyDescent="0.3">
      <c r="B41" s="11"/>
      <c r="C41" s="11"/>
      <c r="D41" s="12"/>
      <c r="E41" s="12"/>
      <c r="F41" s="12"/>
      <c r="G41" s="12"/>
      <c r="H41" s="8"/>
    </row>
    <row r="42" spans="2:8" x14ac:dyDescent="0.3">
      <c r="B42" s="11"/>
      <c r="C42" s="11"/>
      <c r="D42" s="12"/>
      <c r="E42" s="12"/>
      <c r="F42" s="12"/>
      <c r="G42" s="12"/>
      <c r="H42" s="8"/>
    </row>
    <row r="43" spans="2:8" x14ac:dyDescent="0.3">
      <c r="B43" s="11"/>
      <c r="C43" s="11"/>
      <c r="D43" s="12"/>
      <c r="E43" s="12"/>
      <c r="F43" s="12"/>
      <c r="G43" s="12"/>
      <c r="H43" s="8"/>
    </row>
    <row r="44" spans="2:8" x14ac:dyDescent="0.3">
      <c r="B44" s="11"/>
      <c r="C44" s="11"/>
      <c r="D44" s="12"/>
      <c r="E44" s="12"/>
      <c r="F44" s="12"/>
      <c r="G44" s="12"/>
      <c r="H44" s="8"/>
    </row>
    <row r="45" spans="2:8" x14ac:dyDescent="0.3">
      <c r="B45" s="11"/>
      <c r="C45" s="11"/>
      <c r="D45" s="12"/>
      <c r="E45" s="12"/>
      <c r="F45" s="12"/>
      <c r="G45" s="12"/>
      <c r="H45" s="8"/>
    </row>
    <row r="46" spans="2:8" x14ac:dyDescent="0.3">
      <c r="B46" s="11"/>
      <c r="C46" s="11"/>
      <c r="D46" s="12"/>
      <c r="E46" s="12"/>
      <c r="F46" s="12"/>
      <c r="G46" s="12"/>
      <c r="H46" s="8"/>
    </row>
    <row r="47" spans="2:8" x14ac:dyDescent="0.3">
      <c r="B47" s="11"/>
      <c r="C47" s="11"/>
      <c r="D47" s="12"/>
      <c r="E47" s="12"/>
      <c r="F47" s="12"/>
      <c r="G47" s="12"/>
      <c r="H47" s="8"/>
    </row>
    <row r="48" spans="2:8" x14ac:dyDescent="0.3">
      <c r="B48" s="11"/>
      <c r="C48" s="11"/>
      <c r="D48" s="12"/>
      <c r="E48" s="12"/>
      <c r="F48" s="12"/>
      <c r="G48" s="12"/>
      <c r="H48" s="8"/>
    </row>
    <row r="49" spans="2:8" x14ac:dyDescent="0.3">
      <c r="B49" s="11"/>
      <c r="C49" s="11"/>
      <c r="D49" s="12"/>
      <c r="E49" s="12"/>
      <c r="F49" s="12"/>
      <c r="G49" s="12"/>
      <c r="H49" s="8"/>
    </row>
    <row r="50" spans="2:8" x14ac:dyDescent="0.3">
      <c r="B50" s="11"/>
      <c r="C50" s="11"/>
      <c r="D50" s="12"/>
      <c r="E50" s="12"/>
      <c r="F50" s="12"/>
      <c r="G50" s="12"/>
      <c r="H50" s="8"/>
    </row>
    <row r="51" spans="2:8" x14ac:dyDescent="0.3">
      <c r="D51" s="8"/>
      <c r="E51" s="8"/>
      <c r="F51" s="8"/>
      <c r="G51" s="8"/>
      <c r="H51" s="8"/>
    </row>
    <row r="52" spans="2:8" x14ac:dyDescent="0.3">
      <c r="D52" s="8"/>
      <c r="E52" s="8"/>
      <c r="F52" s="8"/>
      <c r="G52" s="8"/>
      <c r="H52" s="8"/>
    </row>
    <row r="53" spans="2:8" x14ac:dyDescent="0.3">
      <c r="D53" s="8"/>
      <c r="E53" s="8"/>
      <c r="F53" s="8"/>
      <c r="G53" s="8"/>
      <c r="H53" s="8"/>
    </row>
    <row r="54" spans="2:8" x14ac:dyDescent="0.3">
      <c r="D54" s="8"/>
      <c r="E54" s="8"/>
      <c r="F54" s="8"/>
      <c r="G54" s="8"/>
      <c r="H54" s="8"/>
    </row>
    <row r="55" spans="2:8" x14ac:dyDescent="0.3">
      <c r="D55" s="8"/>
      <c r="E55" s="8"/>
      <c r="F55" s="8"/>
      <c r="G55" s="8"/>
      <c r="H55" s="8"/>
    </row>
    <row r="56" spans="2:8" x14ac:dyDescent="0.3">
      <c r="D56" s="8"/>
      <c r="E56" s="8"/>
      <c r="F56" s="8"/>
      <c r="G56" s="8"/>
      <c r="H56" s="8"/>
    </row>
    <row r="57" spans="2:8" x14ac:dyDescent="0.3">
      <c r="D57" s="8"/>
      <c r="E57" s="8"/>
      <c r="F57" s="8"/>
      <c r="G57" s="8"/>
      <c r="H57" s="8"/>
    </row>
    <row r="58" spans="2:8" x14ac:dyDescent="0.3">
      <c r="D58" s="8"/>
      <c r="E58" s="8"/>
      <c r="F58" s="8"/>
      <c r="G58" s="8"/>
      <c r="H58" s="8"/>
    </row>
    <row r="59" spans="2:8" x14ac:dyDescent="0.3">
      <c r="D59" s="8"/>
      <c r="E59" s="8"/>
      <c r="F59" s="8"/>
      <c r="G59" s="8"/>
      <c r="H59" s="8"/>
    </row>
    <row r="60" spans="2:8" x14ac:dyDescent="0.3">
      <c r="D60" s="8"/>
      <c r="E60" s="8"/>
      <c r="F60" s="8"/>
      <c r="G60" s="8"/>
      <c r="H60" s="8"/>
    </row>
    <row r="61" spans="2:8" x14ac:dyDescent="0.3">
      <c r="D61" s="8"/>
      <c r="E61" s="8"/>
      <c r="F61" s="8"/>
      <c r="G61" s="8"/>
      <c r="H61" s="8"/>
    </row>
    <row r="62" spans="2:8" x14ac:dyDescent="0.3">
      <c r="D62" s="8"/>
      <c r="E62" s="8"/>
      <c r="F62" s="8"/>
      <c r="G62" s="8"/>
      <c r="H62" s="8"/>
    </row>
  </sheetData>
  <phoneticPr fontId="1" type="noConversion"/>
  <pageMargins left="0.75" right="0.75" top="1" bottom="1" header="0.5" footer="0.5"/>
  <pageSetup paperSize="9" scale="80" orientation="portrait" horizontalDpi="300" verticalDpi="300" r:id="rId1"/>
  <headerFooter alignWithMargins="0"/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>
    <pageSetUpPr fitToPage="1"/>
  </sheetPr>
  <dimension ref="B2:L41"/>
  <sheetViews>
    <sheetView topLeftCell="A4" zoomScaleNormal="100" workbookViewId="0">
      <selection activeCell="G13" sqref="G13"/>
    </sheetView>
  </sheetViews>
  <sheetFormatPr defaultColWidth="10" defaultRowHeight="17.399999999999999" x14ac:dyDescent="0.3"/>
  <cols>
    <col min="1" max="2" width="10" style="1"/>
    <col min="3" max="3" width="12.6640625" style="1" customWidth="1"/>
    <col min="4" max="4" width="11.77734375" style="1" bestFit="1" customWidth="1"/>
    <col min="5" max="5" width="2" style="1" customWidth="1"/>
    <col min="6" max="6" width="10.77734375" style="1" bestFit="1" customWidth="1"/>
    <col min="7" max="7" width="11.109375" style="1" bestFit="1" customWidth="1"/>
    <col min="8" max="8" width="11.6640625" style="1" bestFit="1" customWidth="1"/>
    <col min="9" max="9" width="2.6640625" style="1" customWidth="1"/>
    <col min="10" max="10" width="11.6640625" style="1" bestFit="1" customWidth="1"/>
    <col min="11" max="11" width="11.109375" style="1" bestFit="1" customWidth="1"/>
    <col min="12" max="12" width="11.6640625" style="6" bestFit="1" customWidth="1"/>
    <col min="13" max="16384" width="10" style="1"/>
  </cols>
  <sheetData>
    <row r="2" spans="2:12" x14ac:dyDescent="0.3">
      <c r="D2" s="2"/>
      <c r="E2" s="2"/>
      <c r="F2" s="1">
        <v>5</v>
      </c>
    </row>
    <row r="5" spans="2:12" x14ac:dyDescent="0.3">
      <c r="B5" s="4" t="s">
        <v>190</v>
      </c>
    </row>
    <row r="6" spans="2:12" x14ac:dyDescent="0.3">
      <c r="B6" s="4"/>
      <c r="D6" s="1" t="s">
        <v>121</v>
      </c>
    </row>
    <row r="7" spans="2:12" x14ac:dyDescent="0.3">
      <c r="B7" s="4"/>
      <c r="D7" s="15">
        <v>2023</v>
      </c>
      <c r="F7" s="49">
        <v>2022</v>
      </c>
      <c r="G7" s="49"/>
      <c r="H7" s="49"/>
      <c r="I7" s="2"/>
      <c r="J7" s="49">
        <v>2021</v>
      </c>
      <c r="K7" s="49"/>
      <c r="L7" s="49"/>
    </row>
    <row r="8" spans="2:12" x14ac:dyDescent="0.3">
      <c r="B8" s="4" t="s">
        <v>75</v>
      </c>
      <c r="C8" s="4"/>
      <c r="F8" s="50" t="s">
        <v>114</v>
      </c>
      <c r="G8" s="50"/>
      <c r="H8" s="2" t="s">
        <v>115</v>
      </c>
      <c r="I8" s="2"/>
      <c r="J8" s="50" t="s">
        <v>114</v>
      </c>
      <c r="K8" s="50"/>
      <c r="L8" s="2" t="s">
        <v>115</v>
      </c>
    </row>
    <row r="9" spans="2:12" x14ac:dyDescent="0.3">
      <c r="B9" s="1" t="s">
        <v>71</v>
      </c>
      <c r="D9" s="6">
        <v>20000</v>
      </c>
      <c r="F9" s="6"/>
      <c r="G9" s="35">
        <v>19633</v>
      </c>
      <c r="H9" s="35">
        <v>19600</v>
      </c>
      <c r="I9" s="35"/>
      <c r="J9" s="6"/>
      <c r="K9" s="35">
        <v>19817</v>
      </c>
      <c r="L9" s="35">
        <v>19000</v>
      </c>
    </row>
    <row r="10" spans="2:12" x14ac:dyDescent="0.3">
      <c r="B10" s="1" t="s">
        <v>72</v>
      </c>
      <c r="D10" s="6">
        <v>300</v>
      </c>
      <c r="F10" s="6"/>
      <c r="G10" s="35">
        <v>353</v>
      </c>
      <c r="H10" s="35">
        <v>300</v>
      </c>
      <c r="I10" s="35"/>
      <c r="J10" s="6"/>
      <c r="K10" s="35">
        <v>464</v>
      </c>
      <c r="L10" s="35">
        <v>400</v>
      </c>
    </row>
    <row r="11" spans="2:12" x14ac:dyDescent="0.3">
      <c r="B11" s="1" t="s">
        <v>73</v>
      </c>
      <c r="D11" s="6">
        <v>700</v>
      </c>
      <c r="F11" s="6"/>
      <c r="G11" s="35">
        <v>0</v>
      </c>
      <c r="H11" s="35">
        <v>0</v>
      </c>
      <c r="I11" s="35"/>
      <c r="J11" s="6"/>
      <c r="K11" s="35">
        <v>350</v>
      </c>
      <c r="L11" s="35">
        <v>600</v>
      </c>
    </row>
    <row r="12" spans="2:12" x14ac:dyDescent="0.3">
      <c r="B12" s="1" t="s">
        <v>164</v>
      </c>
      <c r="D12" s="6"/>
      <c r="F12" s="6"/>
      <c r="G12" s="35">
        <v>3515</v>
      </c>
      <c r="H12" s="35"/>
      <c r="I12" s="35"/>
      <c r="J12" s="6"/>
      <c r="K12" s="35">
        <v>374</v>
      </c>
      <c r="L12" s="35"/>
    </row>
    <row r="13" spans="2:12" x14ac:dyDescent="0.3">
      <c r="B13" s="1" t="s">
        <v>86</v>
      </c>
      <c r="D13" s="6">
        <v>55000</v>
      </c>
      <c r="F13" s="6">
        <v>56482</v>
      </c>
      <c r="G13" s="35"/>
      <c r="H13" s="35">
        <v>48100</v>
      </c>
      <c r="I13" s="35"/>
      <c r="J13" s="6">
        <v>15041</v>
      </c>
      <c r="K13" s="35"/>
      <c r="L13" s="35">
        <v>30000</v>
      </c>
    </row>
    <row r="14" spans="2:12" x14ac:dyDescent="0.3">
      <c r="B14" s="1" t="s">
        <v>13</v>
      </c>
      <c r="D14" s="6">
        <v>-22500</v>
      </c>
      <c r="F14" s="33">
        <v>27061</v>
      </c>
      <c r="G14" s="6"/>
      <c r="H14" s="6">
        <v>-22150</v>
      </c>
      <c r="I14" s="6"/>
      <c r="J14" s="33">
        <v>9643</v>
      </c>
      <c r="K14" s="6"/>
      <c r="L14" s="6">
        <v>-12500</v>
      </c>
    </row>
    <row r="15" spans="2:12" x14ac:dyDescent="0.3">
      <c r="B15" s="1" t="s">
        <v>27</v>
      </c>
      <c r="D15" s="6"/>
      <c r="F15" s="6"/>
      <c r="G15" s="35">
        <v>29421</v>
      </c>
      <c r="H15" s="35"/>
      <c r="I15" s="35"/>
      <c r="J15" s="6"/>
      <c r="K15" s="35">
        <f>J13-J14</f>
        <v>5398</v>
      </c>
      <c r="L15" s="35"/>
    </row>
    <row r="16" spans="2:12" x14ac:dyDescent="0.3">
      <c r="B16" s="1" t="s">
        <v>74</v>
      </c>
      <c r="D16" s="6">
        <v>12500</v>
      </c>
      <c r="F16" s="6"/>
      <c r="G16" s="35">
        <v>8900</v>
      </c>
      <c r="H16" s="35">
        <v>10000</v>
      </c>
      <c r="I16" s="35"/>
      <c r="J16" s="6"/>
      <c r="K16" s="35">
        <v>1573</v>
      </c>
      <c r="L16" s="35">
        <v>3500</v>
      </c>
    </row>
    <row r="17" spans="2:12" x14ac:dyDescent="0.3">
      <c r="B17" s="1" t="s">
        <v>91</v>
      </c>
      <c r="D17" s="6">
        <v>3000</v>
      </c>
      <c r="F17" s="6"/>
      <c r="G17" s="35">
        <v>1530</v>
      </c>
      <c r="H17" s="35">
        <v>3000</v>
      </c>
      <c r="I17" s="35"/>
      <c r="J17" s="6"/>
      <c r="K17" s="35">
        <v>775</v>
      </c>
      <c r="L17" s="35">
        <v>1000</v>
      </c>
    </row>
    <row r="18" spans="2:12" x14ac:dyDescent="0.3">
      <c r="B18" s="1" t="s">
        <v>92</v>
      </c>
      <c r="D18" s="6">
        <v>250</v>
      </c>
      <c r="F18" s="6"/>
      <c r="G18" s="35">
        <v>93</v>
      </c>
      <c r="H18" s="35">
        <v>250</v>
      </c>
      <c r="I18" s="35"/>
      <c r="J18" s="6"/>
      <c r="K18" s="35">
        <v>126</v>
      </c>
      <c r="L18" s="35">
        <v>250</v>
      </c>
    </row>
    <row r="19" spans="2:12" x14ac:dyDescent="0.3">
      <c r="B19" s="1" t="s">
        <v>90</v>
      </c>
      <c r="D19" s="6">
        <v>1000</v>
      </c>
      <c r="F19" s="6"/>
      <c r="G19" s="35">
        <v>1385</v>
      </c>
      <c r="H19" s="35">
        <v>1000</v>
      </c>
      <c r="I19" s="35"/>
      <c r="J19" s="6"/>
      <c r="K19" s="35">
        <v>1209</v>
      </c>
      <c r="L19" s="35">
        <v>0</v>
      </c>
    </row>
    <row r="20" spans="2:12" x14ac:dyDescent="0.3">
      <c r="B20" s="1" t="s">
        <v>173</v>
      </c>
      <c r="D20" s="6"/>
      <c r="F20" s="6"/>
      <c r="G20" s="35">
        <v>11376</v>
      </c>
      <c r="H20" s="35"/>
      <c r="I20" s="35"/>
      <c r="J20" s="6"/>
      <c r="K20" s="35">
        <v>32050</v>
      </c>
      <c r="L20" s="35"/>
    </row>
    <row r="21" spans="2:12" ht="18" thickBot="1" x14ac:dyDescent="0.35">
      <c r="B21" s="1" t="s">
        <v>87</v>
      </c>
      <c r="D21" s="7">
        <f>SUM(D9:D20)</f>
        <v>70250</v>
      </c>
      <c r="F21" s="6"/>
      <c r="G21" s="7">
        <f>SUM(G9:G20)</f>
        <v>76206</v>
      </c>
      <c r="H21" s="7">
        <f>SUM(H9:H20)</f>
        <v>60100</v>
      </c>
      <c r="I21" s="6"/>
      <c r="J21" s="6"/>
      <c r="K21" s="7">
        <f>SUM(K9:K20)</f>
        <v>62136</v>
      </c>
      <c r="L21" s="7">
        <f>SUM(L9:L20)</f>
        <v>42250</v>
      </c>
    </row>
    <row r="22" spans="2:12" ht="18" thickTop="1" x14ac:dyDescent="0.3">
      <c r="D22" s="6"/>
      <c r="K22" s="6"/>
    </row>
    <row r="23" spans="2:12" x14ac:dyDescent="0.3">
      <c r="D23" s="6"/>
      <c r="K23" s="6"/>
    </row>
    <row r="24" spans="2:12" x14ac:dyDescent="0.3">
      <c r="D24" s="6"/>
      <c r="K24" s="6"/>
    </row>
    <row r="25" spans="2:12" x14ac:dyDescent="0.3">
      <c r="B25" s="4" t="s">
        <v>80</v>
      </c>
      <c r="D25" s="6"/>
      <c r="K25" s="6"/>
    </row>
    <row r="26" spans="2:12" x14ac:dyDescent="0.3">
      <c r="B26" s="4"/>
      <c r="D26" s="6"/>
      <c r="G26" s="2"/>
      <c r="H26" s="2"/>
      <c r="I26" s="2"/>
      <c r="J26" s="2"/>
      <c r="K26" s="35"/>
    </row>
    <row r="27" spans="2:12" x14ac:dyDescent="0.3">
      <c r="D27" s="6"/>
      <c r="K27" s="6"/>
    </row>
    <row r="28" spans="2:12" x14ac:dyDescent="0.3">
      <c r="B28" s="4" t="s">
        <v>28</v>
      </c>
      <c r="D28" s="6"/>
      <c r="K28" s="6"/>
    </row>
    <row r="29" spans="2:12" x14ac:dyDescent="0.3">
      <c r="D29" s="6"/>
      <c r="K29" s="6"/>
    </row>
    <row r="30" spans="2:12" x14ac:dyDescent="0.3">
      <c r="B30" s="1" t="s">
        <v>42</v>
      </c>
      <c r="D30" s="6">
        <v>8000</v>
      </c>
      <c r="G30" s="6">
        <v>5660</v>
      </c>
      <c r="H30" s="6">
        <v>6500</v>
      </c>
      <c r="I30" s="6"/>
      <c r="J30" s="8"/>
      <c r="K30" s="6">
        <v>4660</v>
      </c>
      <c r="L30" s="6">
        <v>6500</v>
      </c>
    </row>
    <row r="31" spans="2:12" x14ac:dyDescent="0.3">
      <c r="B31" s="1" t="s">
        <v>120</v>
      </c>
      <c r="D31" s="6">
        <v>5500</v>
      </c>
      <c r="G31" s="6">
        <v>5076</v>
      </c>
      <c r="H31" s="6">
        <v>5000</v>
      </c>
      <c r="I31" s="6"/>
      <c r="J31" s="8"/>
      <c r="K31" s="6">
        <v>4999</v>
      </c>
      <c r="L31" s="6">
        <v>5000</v>
      </c>
    </row>
    <row r="32" spans="2:12" x14ac:dyDescent="0.3">
      <c r="B32" s="1" t="s">
        <v>43</v>
      </c>
      <c r="D32" s="6">
        <v>2600</v>
      </c>
      <c r="G32" s="6">
        <v>2470</v>
      </c>
      <c r="H32" s="6">
        <v>2250</v>
      </c>
      <c r="I32" s="6"/>
      <c r="J32" s="8"/>
      <c r="K32" s="6">
        <v>2000</v>
      </c>
      <c r="L32" s="6">
        <v>2250</v>
      </c>
    </row>
    <row r="33" spans="2:12" x14ac:dyDescent="0.3">
      <c r="B33" s="1" t="s">
        <v>76</v>
      </c>
      <c r="D33" s="6">
        <v>5000</v>
      </c>
      <c r="G33" s="6">
        <v>5202</v>
      </c>
      <c r="H33" s="6">
        <v>4500</v>
      </c>
      <c r="I33" s="6"/>
      <c r="J33" s="8"/>
      <c r="K33" s="6">
        <v>2294</v>
      </c>
      <c r="L33" s="6">
        <v>4000</v>
      </c>
    </row>
    <row r="34" spans="2:12" x14ac:dyDescent="0.3">
      <c r="B34" s="1" t="s">
        <v>77</v>
      </c>
      <c r="D34" s="6">
        <v>5000</v>
      </c>
      <c r="G34" s="6">
        <v>6411</v>
      </c>
      <c r="H34" s="6">
        <v>5000</v>
      </c>
      <c r="I34" s="6"/>
      <c r="J34" s="8"/>
      <c r="K34" s="6">
        <v>16250</v>
      </c>
      <c r="L34" s="6">
        <v>5000</v>
      </c>
    </row>
    <row r="35" spans="2:12" x14ac:dyDescent="0.3">
      <c r="B35" s="1" t="s">
        <v>78</v>
      </c>
      <c r="D35" s="6">
        <v>4500</v>
      </c>
      <c r="G35" s="6">
        <v>3912</v>
      </c>
      <c r="H35" s="6">
        <v>4500</v>
      </c>
      <c r="I35" s="6"/>
      <c r="J35" s="8"/>
      <c r="K35" s="6">
        <v>3770</v>
      </c>
      <c r="L35" s="6">
        <v>4000</v>
      </c>
    </row>
    <row r="36" spans="2:12" x14ac:dyDescent="0.3">
      <c r="B36" s="1" t="s">
        <v>79</v>
      </c>
      <c r="D36" s="6">
        <v>800</v>
      </c>
      <c r="G36" s="6">
        <v>655</v>
      </c>
      <c r="H36" s="6">
        <v>1250</v>
      </c>
      <c r="I36" s="6"/>
      <c r="J36" s="8"/>
      <c r="K36" s="6">
        <v>1152</v>
      </c>
      <c r="L36" s="6">
        <v>1500</v>
      </c>
    </row>
    <row r="37" spans="2:12" x14ac:dyDescent="0.3">
      <c r="B37" s="1" t="s">
        <v>156</v>
      </c>
      <c r="D37" s="6">
        <v>1000</v>
      </c>
      <c r="G37" s="6">
        <v>1000</v>
      </c>
      <c r="H37" s="6">
        <v>1000</v>
      </c>
      <c r="I37" s="6"/>
      <c r="J37" s="8"/>
      <c r="K37" s="6">
        <v>1000</v>
      </c>
      <c r="L37" s="6">
        <v>0</v>
      </c>
    </row>
    <row r="38" spans="2:12" x14ac:dyDescent="0.3">
      <c r="B38" s="1" t="s">
        <v>192</v>
      </c>
      <c r="D38" s="6">
        <v>1000</v>
      </c>
      <c r="G38" s="6">
        <v>1353</v>
      </c>
      <c r="H38" s="6">
        <v>0</v>
      </c>
      <c r="I38" s="6"/>
      <c r="J38" s="8"/>
      <c r="K38" s="6"/>
      <c r="L38" s="6">
        <v>0</v>
      </c>
    </row>
    <row r="39" spans="2:12" x14ac:dyDescent="0.3">
      <c r="D39" s="6"/>
      <c r="G39" s="6"/>
      <c r="H39" s="6"/>
      <c r="I39" s="6"/>
      <c r="J39" s="8"/>
      <c r="K39" s="6"/>
    </row>
    <row r="40" spans="2:12" ht="18" thickBot="1" x14ac:dyDescent="0.35">
      <c r="B40" s="1" t="s">
        <v>87</v>
      </c>
      <c r="D40" s="7">
        <f>SUM(D30:D38)</f>
        <v>33400</v>
      </c>
      <c r="G40" s="7">
        <f>SUM(G30:G38)</f>
        <v>31739</v>
      </c>
      <c r="H40" s="7">
        <f>SUM(H30:H38)</f>
        <v>30000</v>
      </c>
      <c r="I40" s="6"/>
      <c r="J40" s="8"/>
      <c r="K40" s="7">
        <f>SUM(K30:K38)</f>
        <v>36125</v>
      </c>
      <c r="L40" s="7">
        <f>SUM(L30:L38)</f>
        <v>28250</v>
      </c>
    </row>
    <row r="41" spans="2:12" ht="18" thickTop="1" x14ac:dyDescent="0.3"/>
  </sheetData>
  <mergeCells count="4">
    <mergeCell ref="F7:H7"/>
    <mergeCell ref="J7:L7"/>
    <mergeCell ref="F8:G8"/>
    <mergeCell ref="J8:K8"/>
  </mergeCells>
  <phoneticPr fontId="1" type="noConversion"/>
  <pageMargins left="0.75" right="0.75" top="1" bottom="1" header="0.5" footer="0.5"/>
  <pageSetup paperSize="9" scale="69" orientation="portrait" horizontalDpi="300" verticalDpi="300"/>
  <headerFooter alignWithMargins="0"/>
  <rowBreaks count="1" manualBreakCount="1">
    <brk id="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L56"/>
  <sheetViews>
    <sheetView topLeftCell="A27" workbookViewId="0">
      <selection activeCell="F40" sqref="F40"/>
    </sheetView>
  </sheetViews>
  <sheetFormatPr defaultColWidth="8.77734375" defaultRowHeight="17.399999999999999" x14ac:dyDescent="0.3"/>
  <cols>
    <col min="1" max="6" width="11.44140625" customWidth="1"/>
    <col min="7" max="7" width="3" customWidth="1"/>
    <col min="8" max="8" width="10.6640625" style="1" customWidth="1"/>
    <col min="9" max="9" width="10.6640625" style="6" customWidth="1"/>
    <col min="10" max="10" width="2.44140625" style="6" customWidth="1"/>
    <col min="11" max="12" width="10.6640625" style="6" customWidth="1"/>
    <col min="13" max="256" width="11.44140625" customWidth="1"/>
  </cols>
  <sheetData>
    <row r="2" spans="2:12" x14ac:dyDescent="0.3">
      <c r="E2" s="1">
        <v>6</v>
      </c>
      <c r="F2" s="1"/>
      <c r="G2" s="1"/>
    </row>
    <row r="4" spans="2:12" x14ac:dyDescent="0.3">
      <c r="F4" s="1" t="s">
        <v>121</v>
      </c>
    </row>
    <row r="5" spans="2:12" x14ac:dyDescent="0.3">
      <c r="B5" s="4" t="s">
        <v>88</v>
      </c>
      <c r="C5" s="1"/>
      <c r="D5" s="1"/>
      <c r="E5" s="1"/>
      <c r="F5" s="38">
        <v>2023</v>
      </c>
      <c r="G5" s="1"/>
      <c r="H5" s="51">
        <v>2022</v>
      </c>
      <c r="I5" s="51"/>
      <c r="J5" s="35"/>
      <c r="K5" s="51">
        <v>2021</v>
      </c>
      <c r="L5" s="51"/>
    </row>
    <row r="6" spans="2:12" ht="21" x14ac:dyDescent="0.6">
      <c r="B6" s="4"/>
      <c r="C6" s="1"/>
      <c r="D6" s="1"/>
      <c r="E6" s="1"/>
      <c r="F6" s="1"/>
      <c r="G6" s="1"/>
      <c r="H6" s="37" t="s">
        <v>114</v>
      </c>
      <c r="I6" s="40" t="s">
        <v>115</v>
      </c>
      <c r="J6" s="40"/>
      <c r="K6" s="37" t="s">
        <v>114</v>
      </c>
      <c r="L6" s="40" t="s">
        <v>115</v>
      </c>
    </row>
    <row r="7" spans="2:12" x14ac:dyDescent="0.3">
      <c r="B7" s="1" t="s">
        <v>94</v>
      </c>
      <c r="C7" s="1"/>
      <c r="D7" s="1"/>
      <c r="E7" s="1"/>
      <c r="F7" s="35">
        <v>1750</v>
      </c>
      <c r="G7" s="1"/>
      <c r="H7" s="35">
        <v>1753</v>
      </c>
      <c r="I7" s="35">
        <v>1500</v>
      </c>
      <c r="K7" s="35">
        <v>3688</v>
      </c>
      <c r="L7" s="6">
        <v>1500</v>
      </c>
    </row>
    <row r="8" spans="2:12" x14ac:dyDescent="0.3">
      <c r="B8" s="1" t="s">
        <v>95</v>
      </c>
      <c r="C8" s="1"/>
      <c r="D8" s="1"/>
      <c r="E8" s="1"/>
      <c r="F8" s="35">
        <v>1500</v>
      </c>
      <c r="G8" s="1"/>
      <c r="H8" s="35">
        <v>1031</v>
      </c>
      <c r="I8" s="35">
        <v>1000</v>
      </c>
      <c r="K8" s="35">
        <v>907</v>
      </c>
      <c r="L8" s="6">
        <v>1500</v>
      </c>
    </row>
    <row r="9" spans="2:12" x14ac:dyDescent="0.3">
      <c r="B9" s="1" t="s">
        <v>96</v>
      </c>
      <c r="C9" s="1"/>
      <c r="D9" s="1"/>
      <c r="E9" s="1"/>
      <c r="F9" s="35">
        <v>1000</v>
      </c>
      <c r="G9" s="1"/>
      <c r="H9" s="35">
        <v>774</v>
      </c>
      <c r="I9" s="35">
        <v>1000</v>
      </c>
      <c r="K9" s="35">
        <v>2744</v>
      </c>
      <c r="L9" s="6">
        <v>3000</v>
      </c>
    </row>
    <row r="10" spans="2:12" x14ac:dyDescent="0.3">
      <c r="B10" s="1" t="s">
        <v>97</v>
      </c>
      <c r="C10" s="1"/>
      <c r="D10" s="1"/>
      <c r="E10" s="1"/>
      <c r="F10" s="35">
        <v>500</v>
      </c>
      <c r="G10" s="1"/>
      <c r="H10" s="35">
        <v>207</v>
      </c>
      <c r="I10" s="35">
        <v>750</v>
      </c>
      <c r="K10" s="35">
        <v>27</v>
      </c>
      <c r="L10" s="6">
        <v>750</v>
      </c>
    </row>
    <row r="11" spans="2:12" x14ac:dyDescent="0.3">
      <c r="B11" s="1" t="s">
        <v>98</v>
      </c>
      <c r="C11" s="1"/>
      <c r="D11" s="1"/>
      <c r="E11" s="1"/>
      <c r="F11" s="6">
        <v>1000</v>
      </c>
      <c r="G11" s="1"/>
      <c r="H11" s="6">
        <v>765</v>
      </c>
      <c r="I11" s="6">
        <v>1000</v>
      </c>
      <c r="K11" s="6">
        <v>77</v>
      </c>
      <c r="L11" s="6">
        <v>1000</v>
      </c>
    </row>
    <row r="12" spans="2:12" x14ac:dyDescent="0.3">
      <c r="B12" s="1" t="s">
        <v>116</v>
      </c>
      <c r="C12" s="1"/>
      <c r="D12" s="1"/>
      <c r="E12" s="1"/>
      <c r="F12" s="35">
        <v>250</v>
      </c>
      <c r="G12" s="1"/>
      <c r="H12" s="35">
        <v>6</v>
      </c>
      <c r="I12" s="35">
        <v>500</v>
      </c>
      <c r="K12" s="35">
        <v>0</v>
      </c>
      <c r="L12" s="6">
        <v>500</v>
      </c>
    </row>
    <row r="13" spans="2:12" x14ac:dyDescent="0.3">
      <c r="B13" s="1" t="s">
        <v>99</v>
      </c>
      <c r="C13" s="1"/>
      <c r="D13" s="1"/>
      <c r="E13" s="1"/>
      <c r="F13" s="35">
        <v>1000</v>
      </c>
      <c r="G13" s="1"/>
      <c r="H13" s="35">
        <v>20</v>
      </c>
      <c r="I13" s="35">
        <v>1000</v>
      </c>
      <c r="K13" s="35">
        <v>431</v>
      </c>
      <c r="L13" s="6">
        <v>500</v>
      </c>
    </row>
    <row r="14" spans="2:12" x14ac:dyDescent="0.3">
      <c r="B14" s="1" t="s">
        <v>100</v>
      </c>
      <c r="C14" s="1"/>
      <c r="D14" s="1"/>
      <c r="E14" s="1"/>
      <c r="F14" s="35">
        <v>250</v>
      </c>
      <c r="G14" s="1"/>
      <c r="H14" s="35">
        <v>34</v>
      </c>
      <c r="I14" s="35">
        <v>250</v>
      </c>
      <c r="K14" s="35">
        <v>30</v>
      </c>
      <c r="L14" s="6">
        <v>250</v>
      </c>
    </row>
    <row r="15" spans="2:12" x14ac:dyDescent="0.3">
      <c r="B15" s="1" t="s">
        <v>101</v>
      </c>
      <c r="C15" s="1"/>
      <c r="D15" s="1"/>
      <c r="E15" s="1"/>
      <c r="F15" s="35">
        <v>1000</v>
      </c>
      <c r="G15" s="1"/>
      <c r="H15" s="35">
        <v>759</v>
      </c>
      <c r="I15" s="35">
        <v>1000</v>
      </c>
      <c r="K15" s="35">
        <v>309</v>
      </c>
      <c r="L15" s="6">
        <v>750</v>
      </c>
    </row>
    <row r="16" spans="2:12" x14ac:dyDescent="0.3">
      <c r="B16" s="1" t="s">
        <v>102</v>
      </c>
      <c r="C16" s="1"/>
      <c r="D16" s="1"/>
      <c r="E16" s="1"/>
      <c r="F16" s="35">
        <v>1100</v>
      </c>
      <c r="G16" s="1"/>
      <c r="H16" s="35">
        <v>116</v>
      </c>
      <c r="I16" s="35">
        <v>1000</v>
      </c>
      <c r="K16" s="35">
        <v>19</v>
      </c>
      <c r="L16" s="6">
        <v>1000</v>
      </c>
    </row>
    <row r="17" spans="2:12" x14ac:dyDescent="0.3">
      <c r="B17" s="1" t="s">
        <v>103</v>
      </c>
      <c r="C17" s="1"/>
      <c r="D17" s="1"/>
      <c r="E17" s="1"/>
      <c r="F17" s="35">
        <v>1000</v>
      </c>
      <c r="G17" s="1"/>
      <c r="H17" s="35">
        <v>100</v>
      </c>
      <c r="I17" s="35">
        <v>1000</v>
      </c>
      <c r="K17" s="35"/>
      <c r="L17" s="6">
        <v>1000</v>
      </c>
    </row>
    <row r="18" spans="2:12" x14ac:dyDescent="0.3">
      <c r="B18" s="1" t="s">
        <v>104</v>
      </c>
      <c r="C18" s="1"/>
      <c r="D18" s="1"/>
      <c r="E18" s="1"/>
      <c r="F18" s="35">
        <v>500</v>
      </c>
      <c r="G18" s="1"/>
      <c r="H18" s="35">
        <v>179</v>
      </c>
      <c r="I18" s="35">
        <v>500</v>
      </c>
      <c r="K18" s="35">
        <v>142</v>
      </c>
      <c r="L18" s="6">
        <v>500</v>
      </c>
    </row>
    <row r="19" spans="2:12" x14ac:dyDescent="0.3">
      <c r="B19" s="1" t="s">
        <v>105</v>
      </c>
      <c r="C19" s="1"/>
      <c r="D19" s="1"/>
      <c r="E19" s="1"/>
      <c r="F19" s="35">
        <v>800</v>
      </c>
      <c r="G19" s="1"/>
      <c r="H19" s="35">
        <v>393</v>
      </c>
      <c r="I19" s="35">
        <v>1000</v>
      </c>
      <c r="K19" s="35">
        <v>824</v>
      </c>
      <c r="L19" s="6">
        <v>900</v>
      </c>
    </row>
    <row r="20" spans="2:12" x14ac:dyDescent="0.3">
      <c r="B20" s="1" t="s">
        <v>197</v>
      </c>
      <c r="C20" s="1"/>
      <c r="D20" s="1"/>
      <c r="E20" s="1"/>
      <c r="F20" s="35"/>
      <c r="G20" s="1"/>
      <c r="H20" s="35">
        <v>32</v>
      </c>
      <c r="I20" s="35">
        <v>0</v>
      </c>
      <c r="K20" s="35">
        <v>0</v>
      </c>
      <c r="L20" s="6">
        <v>0</v>
      </c>
    </row>
    <row r="21" spans="2:12" x14ac:dyDescent="0.3">
      <c r="B21" s="1" t="s">
        <v>89</v>
      </c>
      <c r="C21" s="1"/>
      <c r="D21" s="1"/>
      <c r="E21" s="1"/>
      <c r="F21" s="35">
        <v>2500</v>
      </c>
      <c r="G21" s="1"/>
      <c r="H21" s="35">
        <v>120</v>
      </c>
      <c r="I21" s="35">
        <v>2500</v>
      </c>
      <c r="K21" s="35">
        <v>0</v>
      </c>
      <c r="L21" s="6">
        <v>2500</v>
      </c>
    </row>
    <row r="22" spans="2:12" x14ac:dyDescent="0.3">
      <c r="B22" s="1" t="s">
        <v>117</v>
      </c>
      <c r="F22" s="1"/>
      <c r="K22" s="1">
        <v>0</v>
      </c>
    </row>
    <row r="23" spans="2:12" x14ac:dyDescent="0.3">
      <c r="B23" s="1" t="s">
        <v>118</v>
      </c>
      <c r="C23" s="1"/>
      <c r="D23" s="1"/>
      <c r="E23" s="1"/>
      <c r="F23" s="35">
        <v>-500</v>
      </c>
      <c r="G23" s="1"/>
      <c r="H23" s="35">
        <v>0</v>
      </c>
      <c r="K23" s="35">
        <v>0</v>
      </c>
    </row>
    <row r="24" spans="2:12" x14ac:dyDescent="0.3">
      <c r="B24" s="1" t="s">
        <v>119</v>
      </c>
      <c r="C24" s="1"/>
      <c r="D24" s="1"/>
      <c r="E24" s="1"/>
      <c r="F24" s="35">
        <v>-3500</v>
      </c>
      <c r="G24" s="1"/>
      <c r="H24" s="35">
        <v>0</v>
      </c>
      <c r="K24" s="35">
        <v>0</v>
      </c>
    </row>
    <row r="25" spans="2:12" ht="18" thickBot="1" x14ac:dyDescent="0.35">
      <c r="B25" s="1" t="s">
        <v>87</v>
      </c>
      <c r="C25" s="1"/>
      <c r="D25" s="1"/>
      <c r="E25" s="1"/>
      <c r="F25" s="7">
        <f>SUM(F6:F24)</f>
        <v>10150</v>
      </c>
      <c r="G25" s="1"/>
      <c r="H25" s="7">
        <f>SUM(H6:H24)</f>
        <v>6289</v>
      </c>
      <c r="I25" s="7">
        <f>SUM(I6:I24)</f>
        <v>14000</v>
      </c>
      <c r="K25" s="7">
        <f>SUM(K6:K24)</f>
        <v>9198</v>
      </c>
      <c r="L25" s="7">
        <f>SUM(L6:L24)</f>
        <v>15650</v>
      </c>
    </row>
    <row r="26" spans="2:12" ht="18" thickTop="1" x14ac:dyDescent="0.3">
      <c r="B26" s="1"/>
      <c r="C26" s="1"/>
      <c r="D26" s="1"/>
      <c r="E26" s="1"/>
      <c r="F26" s="8"/>
      <c r="G26" s="1"/>
      <c r="H26" s="8"/>
    </row>
    <row r="27" spans="2:12" x14ac:dyDescent="0.3">
      <c r="B27" s="1"/>
      <c r="C27" s="1"/>
      <c r="D27" s="1"/>
      <c r="E27" s="1"/>
      <c r="F27" s="8"/>
      <c r="G27" s="1"/>
      <c r="H27" s="8"/>
    </row>
    <row r="28" spans="2:12" x14ac:dyDescent="0.3">
      <c r="B28" s="4" t="s">
        <v>106</v>
      </c>
      <c r="F28" s="1"/>
    </row>
    <row r="29" spans="2:12" x14ac:dyDescent="0.3">
      <c r="B29" s="1"/>
      <c r="F29" s="6"/>
      <c r="H29" s="6"/>
    </row>
    <row r="30" spans="2:12" x14ac:dyDescent="0.3">
      <c r="B30" s="1" t="s">
        <v>81</v>
      </c>
      <c r="F30" s="6">
        <v>250</v>
      </c>
      <c r="H30" s="6">
        <v>876</v>
      </c>
      <c r="I30" s="6">
        <v>2500</v>
      </c>
      <c r="K30" s="6">
        <v>584</v>
      </c>
      <c r="L30" s="6">
        <v>2000</v>
      </c>
    </row>
    <row r="31" spans="2:12" x14ac:dyDescent="0.3">
      <c r="B31" s="1" t="s">
        <v>82</v>
      </c>
      <c r="F31" s="6">
        <v>750</v>
      </c>
      <c r="H31" s="6">
        <v>600</v>
      </c>
      <c r="I31" s="6">
        <v>750</v>
      </c>
      <c r="L31" s="6">
        <v>500</v>
      </c>
    </row>
    <row r="32" spans="2:12" x14ac:dyDescent="0.3">
      <c r="B32" s="1" t="s">
        <v>107</v>
      </c>
      <c r="F32" s="6">
        <v>1000</v>
      </c>
      <c r="H32" s="6">
        <v>14</v>
      </c>
      <c r="I32" s="6">
        <v>1750</v>
      </c>
      <c r="L32" s="6">
        <v>1750</v>
      </c>
    </row>
    <row r="33" spans="2:12" x14ac:dyDescent="0.3">
      <c r="B33" s="1" t="s">
        <v>66</v>
      </c>
      <c r="F33" s="6"/>
      <c r="H33" s="6"/>
      <c r="I33" s="6">
        <v>0</v>
      </c>
      <c r="K33" s="6">
        <v>5988</v>
      </c>
      <c r="L33" s="6">
        <v>2000</v>
      </c>
    </row>
    <row r="34" spans="2:12" x14ac:dyDescent="0.3">
      <c r="B34" s="1" t="s">
        <v>198</v>
      </c>
      <c r="F34" s="6">
        <v>1000</v>
      </c>
      <c r="H34" s="6">
        <v>839</v>
      </c>
      <c r="I34" s="6">
        <v>900</v>
      </c>
      <c r="K34" s="6">
        <v>872</v>
      </c>
      <c r="L34" s="6">
        <v>900</v>
      </c>
    </row>
    <row r="35" spans="2:12" x14ac:dyDescent="0.3">
      <c r="B35" s="1" t="s">
        <v>29</v>
      </c>
      <c r="F35" s="6">
        <v>5500</v>
      </c>
      <c r="H35" s="6">
        <v>5320</v>
      </c>
      <c r="I35" s="6">
        <v>5500</v>
      </c>
      <c r="K35" s="6">
        <v>4593</v>
      </c>
      <c r="L35" s="6">
        <v>3750</v>
      </c>
    </row>
    <row r="36" spans="2:12" x14ac:dyDescent="0.3">
      <c r="B36" s="1" t="s">
        <v>108</v>
      </c>
      <c r="F36" s="6">
        <v>1000</v>
      </c>
      <c r="H36" s="6">
        <v>1000</v>
      </c>
      <c r="I36" s="6">
        <v>1000</v>
      </c>
      <c r="K36" s="6">
        <v>2540</v>
      </c>
      <c r="L36" s="6">
        <v>1000</v>
      </c>
    </row>
    <row r="37" spans="2:12" x14ac:dyDescent="0.3">
      <c r="B37" s="1" t="s">
        <v>83</v>
      </c>
      <c r="F37" s="6">
        <v>2150</v>
      </c>
      <c r="H37" s="6">
        <v>1416</v>
      </c>
      <c r="I37" s="6">
        <f>650+1750</f>
        <v>2400</v>
      </c>
      <c r="K37" s="6">
        <v>427</v>
      </c>
      <c r="L37" s="6">
        <v>650</v>
      </c>
    </row>
    <row r="38" spans="2:12" x14ac:dyDescent="0.3">
      <c r="B38" s="1" t="s">
        <v>30</v>
      </c>
      <c r="F38" s="6">
        <v>2000</v>
      </c>
      <c r="H38" s="6">
        <v>2534</v>
      </c>
      <c r="I38" s="6">
        <v>1500</v>
      </c>
      <c r="K38" s="6">
        <v>1708</v>
      </c>
      <c r="L38" s="6">
        <v>1500</v>
      </c>
    </row>
    <row r="39" spans="2:12" x14ac:dyDescent="0.3">
      <c r="B39" s="1" t="s">
        <v>223</v>
      </c>
      <c r="F39" s="6">
        <v>2000</v>
      </c>
      <c r="H39" s="6"/>
      <c r="I39" s="6">
        <v>1000</v>
      </c>
      <c r="K39" s="6">
        <v>426</v>
      </c>
      <c r="L39" s="6">
        <v>1000</v>
      </c>
    </row>
    <row r="40" spans="2:12" x14ac:dyDescent="0.3">
      <c r="B40" s="1" t="s">
        <v>170</v>
      </c>
      <c r="F40" s="6">
        <v>1500</v>
      </c>
      <c r="H40" s="6"/>
      <c r="I40" s="6">
        <v>1500</v>
      </c>
    </row>
    <row r="41" spans="2:12" x14ac:dyDescent="0.3">
      <c r="B41" s="1" t="s">
        <v>224</v>
      </c>
      <c r="F41" s="6">
        <v>1000</v>
      </c>
      <c r="H41" s="6">
        <v>7000</v>
      </c>
      <c r="I41" s="6">
        <v>1000</v>
      </c>
      <c r="K41" s="6">
        <v>100</v>
      </c>
      <c r="L41" s="6">
        <v>1000</v>
      </c>
    </row>
    <row r="42" spans="2:12" ht="18" thickBot="1" x14ac:dyDescent="0.35">
      <c r="B42" s="1" t="s">
        <v>87</v>
      </c>
      <c r="F42" s="7">
        <f>SUM(F30:F41)</f>
        <v>18150</v>
      </c>
      <c r="H42" s="7">
        <f>SUM(H30:H41)</f>
        <v>19599</v>
      </c>
      <c r="I42" s="7">
        <f>SUM(I30:I41)</f>
        <v>19800</v>
      </c>
      <c r="J42" s="7">
        <f>SUM(J30:J41)</f>
        <v>0</v>
      </c>
      <c r="K42" s="7">
        <f>SUM(K30:K41)</f>
        <v>17238</v>
      </c>
      <c r="L42" s="7">
        <f>SUM(L30:L41)</f>
        <v>16050</v>
      </c>
    </row>
    <row r="43" spans="2:12" ht="18" thickTop="1" x14ac:dyDescent="0.3">
      <c r="B43" s="1"/>
    </row>
    <row r="44" spans="2:12" x14ac:dyDescent="0.3">
      <c r="B44" s="1"/>
    </row>
    <row r="45" spans="2:12" x14ac:dyDescent="0.3">
      <c r="B45" s="1"/>
    </row>
    <row r="46" spans="2:12" x14ac:dyDescent="0.3">
      <c r="B46" s="1"/>
    </row>
    <row r="47" spans="2:12" x14ac:dyDescent="0.3">
      <c r="B47" s="1"/>
    </row>
    <row r="48" spans="2:1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</sheetData>
  <mergeCells count="2">
    <mergeCell ref="H5:I5"/>
    <mergeCell ref="K5:L5"/>
  </mergeCells>
  <pageMargins left="0.7" right="0.7" top="0.75" bottom="0.75" header="0.3" footer="0.3"/>
  <pageSetup paperSize="9" scale="70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9">
    <pageSetUpPr fitToPage="1"/>
  </sheetPr>
  <dimension ref="B2:L26"/>
  <sheetViews>
    <sheetView topLeftCell="A11" workbookViewId="0">
      <selection activeCell="I23" sqref="I23"/>
    </sheetView>
  </sheetViews>
  <sheetFormatPr defaultColWidth="8.6640625" defaultRowHeight="17.399999999999999" x14ac:dyDescent="0.3"/>
  <cols>
    <col min="1" max="4" width="8.6640625" style="1"/>
    <col min="5" max="6" width="9.6640625" style="1" customWidth="1"/>
    <col min="7" max="7" width="3.44140625" style="1" customWidth="1"/>
    <col min="8" max="8" width="13.33203125" style="1" bestFit="1" customWidth="1"/>
    <col min="9" max="9" width="11.44140625" style="1" bestFit="1" customWidth="1"/>
    <col min="10" max="10" width="2.6640625" style="1" customWidth="1"/>
    <col min="11" max="11" width="13.33203125" style="1" bestFit="1" customWidth="1"/>
    <col min="12" max="12" width="11.44140625" style="1" bestFit="1" customWidth="1"/>
    <col min="13" max="16384" width="8.6640625" style="1"/>
  </cols>
  <sheetData>
    <row r="2" spans="2:12" x14ac:dyDescent="0.3">
      <c r="D2" s="2"/>
      <c r="E2" s="1">
        <v>7</v>
      </c>
    </row>
    <row r="3" spans="2:12" x14ac:dyDescent="0.3">
      <c r="D3" s="2"/>
    </row>
    <row r="4" spans="2:12" x14ac:dyDescent="0.3">
      <c r="D4" s="2"/>
    </row>
    <row r="5" spans="2:12" x14ac:dyDescent="0.3">
      <c r="D5" s="2"/>
      <c r="F5" s="1" t="s">
        <v>121</v>
      </c>
    </row>
    <row r="6" spans="2:12" x14ac:dyDescent="0.3">
      <c r="F6" s="38">
        <v>2023</v>
      </c>
      <c r="H6" s="51">
        <v>2022</v>
      </c>
      <c r="I6" s="51"/>
      <c r="J6" s="35"/>
      <c r="K6" s="51">
        <v>2021</v>
      </c>
      <c r="L6" s="51"/>
    </row>
    <row r="7" spans="2:12" ht="21" x14ac:dyDescent="0.6">
      <c r="H7" s="37" t="s">
        <v>114</v>
      </c>
      <c r="I7" s="40" t="s">
        <v>115</v>
      </c>
      <c r="J7" s="40"/>
      <c r="K7" s="37" t="s">
        <v>114</v>
      </c>
      <c r="L7" s="40" t="s">
        <v>115</v>
      </c>
    </row>
    <row r="10" spans="2:12" x14ac:dyDescent="0.3">
      <c r="B10" s="4" t="s">
        <v>31</v>
      </c>
    </row>
    <row r="11" spans="2:12" x14ac:dyDescent="0.3">
      <c r="H11" s="8"/>
      <c r="I11" s="8"/>
      <c r="J11" s="8"/>
      <c r="K11" s="8"/>
      <c r="L11" s="8"/>
    </row>
    <row r="12" spans="2:12" x14ac:dyDescent="0.3">
      <c r="B12" s="1" t="s">
        <v>59</v>
      </c>
      <c r="F12" s="1">
        <v>23000</v>
      </c>
      <c r="H12" s="8">
        <v>16514</v>
      </c>
      <c r="I12" s="1">
        <v>16514</v>
      </c>
      <c r="K12" s="8">
        <v>42809</v>
      </c>
      <c r="L12" s="8">
        <v>14150</v>
      </c>
    </row>
    <row r="13" spans="2:12" x14ac:dyDescent="0.3">
      <c r="B13" s="1" t="s">
        <v>172</v>
      </c>
      <c r="H13" s="8">
        <v>754</v>
      </c>
      <c r="I13" s="1">
        <v>1000</v>
      </c>
      <c r="K13" s="8"/>
      <c r="L13" s="8"/>
    </row>
    <row r="14" spans="2:12" x14ac:dyDescent="0.3">
      <c r="B14" s="1" t="s">
        <v>84</v>
      </c>
      <c r="H14" s="8">
        <v>-1604</v>
      </c>
      <c r="I14" s="1">
        <v>-1604</v>
      </c>
      <c r="K14" s="8">
        <v>-15439</v>
      </c>
      <c r="L14" s="6">
        <v>-6240</v>
      </c>
    </row>
    <row r="15" spans="2:12" x14ac:dyDescent="0.3">
      <c r="B15" s="1" t="s">
        <v>61</v>
      </c>
      <c r="H15" s="8">
        <v>3196</v>
      </c>
      <c r="I15" s="1">
        <v>3196</v>
      </c>
      <c r="K15" s="8">
        <v>3196</v>
      </c>
      <c r="L15" s="6">
        <v>3196</v>
      </c>
    </row>
    <row r="16" spans="2:12" x14ac:dyDescent="0.3">
      <c r="B16" s="1" t="s">
        <v>32</v>
      </c>
      <c r="H16" s="8">
        <v>6784</v>
      </c>
      <c r="I16" s="1">
        <v>5757</v>
      </c>
      <c r="K16" s="8">
        <v>2002</v>
      </c>
      <c r="L16" s="6">
        <v>2394</v>
      </c>
    </row>
    <row r="17" spans="2:12" ht="18" thickBot="1" x14ac:dyDescent="0.35">
      <c r="B17" s="1" t="s">
        <v>87</v>
      </c>
      <c r="F17" s="10">
        <f>SUM(F11:F16)</f>
        <v>23000</v>
      </c>
      <c r="G17" s="10"/>
      <c r="H17" s="10">
        <f>SUM(H11:H16)</f>
        <v>25644</v>
      </c>
      <c r="I17" s="10">
        <f>SUM(I11:I16)</f>
        <v>24863</v>
      </c>
      <c r="K17" s="10">
        <f>SUM(K11:K16)</f>
        <v>32568</v>
      </c>
      <c r="L17" s="10">
        <f>SUM(L11:L16)</f>
        <v>13500</v>
      </c>
    </row>
    <row r="18" spans="2:12" ht="18" thickTop="1" x14ac:dyDescent="0.3"/>
    <row r="19" spans="2:12" x14ac:dyDescent="0.3">
      <c r="B19" s="4" t="s">
        <v>33</v>
      </c>
    </row>
    <row r="21" spans="2:12" x14ac:dyDescent="0.3">
      <c r="B21" s="1" t="s">
        <v>85</v>
      </c>
      <c r="H21" s="8"/>
      <c r="I21" s="8"/>
      <c r="K21" s="8">
        <v>0</v>
      </c>
    </row>
    <row r="22" spans="2:12" x14ac:dyDescent="0.3">
      <c r="B22" s="1" t="s">
        <v>149</v>
      </c>
      <c r="H22" s="8">
        <v>9787</v>
      </c>
      <c r="I22" s="8"/>
      <c r="K22" s="8"/>
    </row>
    <row r="23" spans="2:12" x14ac:dyDescent="0.3">
      <c r="B23" s="1" t="s">
        <v>150</v>
      </c>
      <c r="H23" s="8"/>
      <c r="I23" s="8"/>
      <c r="K23" s="8"/>
    </row>
    <row r="24" spans="2:12" x14ac:dyDescent="0.3">
      <c r="B24" s="1" t="s">
        <v>122</v>
      </c>
      <c r="F24" s="1">
        <v>1000</v>
      </c>
      <c r="H24" s="9"/>
      <c r="I24" s="8">
        <v>1000</v>
      </c>
      <c r="K24" s="9">
        <v>0</v>
      </c>
    </row>
    <row r="25" spans="2:12" ht="18" thickBot="1" x14ac:dyDescent="0.35">
      <c r="B25" s="1" t="s">
        <v>165</v>
      </c>
      <c r="F25" s="10">
        <f>SUM(F21:F24)</f>
        <v>1000</v>
      </c>
      <c r="H25" s="10">
        <f>SUM(H21:H24)</f>
        <v>9787</v>
      </c>
      <c r="I25" s="10">
        <f>SUM(I21:I24)</f>
        <v>1000</v>
      </c>
      <c r="K25" s="10">
        <f>SUM(K21:K24)</f>
        <v>0</v>
      </c>
    </row>
    <row r="26" spans="2:12" ht="18" thickTop="1" x14ac:dyDescent="0.3"/>
  </sheetData>
  <mergeCells count="2">
    <mergeCell ref="H6:I6"/>
    <mergeCell ref="K6:L6"/>
  </mergeCells>
  <phoneticPr fontId="1" type="noConversion"/>
  <pageMargins left="0.75" right="0.75" top="1" bottom="1" header="0.5" footer="0.5"/>
  <pageSetup paperSize="9" scale="73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B2:S38"/>
  <sheetViews>
    <sheetView topLeftCell="A20" zoomScaleNormal="100" workbookViewId="0">
      <selection activeCell="V26" sqref="V26"/>
    </sheetView>
  </sheetViews>
  <sheetFormatPr defaultColWidth="8.6640625" defaultRowHeight="17.399999999999999" x14ac:dyDescent="0.3"/>
  <cols>
    <col min="1" max="1" width="17" style="1" customWidth="1"/>
    <col min="2" max="5" width="8.6640625" style="1"/>
    <col min="6" max="6" width="14.6640625" style="1" bestFit="1" customWidth="1"/>
    <col min="7" max="7" width="8.6640625" style="1"/>
    <col min="8" max="8" width="16.33203125" style="1" bestFit="1" customWidth="1"/>
    <col min="9" max="9" width="1.109375" style="1" customWidth="1"/>
    <col min="10" max="10" width="14.44140625" style="1" bestFit="1" customWidth="1"/>
    <col min="11" max="13" width="8.6640625" style="1"/>
    <col min="14" max="14" width="14.6640625" style="1" bestFit="1" customWidth="1"/>
    <col min="15" max="15" width="8.6640625" style="1"/>
    <col min="16" max="16" width="14.6640625" style="1" bestFit="1" customWidth="1"/>
    <col min="17" max="17" width="1.6640625" style="1" customWidth="1"/>
    <col min="18" max="18" width="8.6640625" style="1"/>
    <col min="19" max="19" width="10.109375" style="1" customWidth="1"/>
    <col min="20" max="21" width="8.6640625" style="1"/>
    <col min="22" max="22" width="9.6640625" style="1" customWidth="1"/>
    <col min="23" max="16384" width="8.6640625" style="1"/>
  </cols>
  <sheetData>
    <row r="2" spans="2:18" x14ac:dyDescent="0.3">
      <c r="F2" s="17"/>
    </row>
    <row r="3" spans="2:18" x14ac:dyDescent="0.3">
      <c r="F3" s="17"/>
      <c r="P3" s="1" t="s">
        <v>39</v>
      </c>
    </row>
    <row r="4" spans="2:18" x14ac:dyDescent="0.3">
      <c r="F4" s="52" t="s">
        <v>47</v>
      </c>
      <c r="G4" s="52"/>
      <c r="H4" s="52"/>
      <c r="I4" s="52"/>
      <c r="J4" s="52"/>
      <c r="K4" s="52"/>
      <c r="L4" s="52"/>
    </row>
    <row r="5" spans="2:18" x14ac:dyDescent="0.3">
      <c r="E5" s="22"/>
      <c r="F5" s="17"/>
    </row>
    <row r="6" spans="2:18" x14ac:dyDescent="0.3">
      <c r="F6" s="17"/>
    </row>
    <row r="7" spans="2:18" x14ac:dyDescent="0.3">
      <c r="F7" s="17"/>
      <c r="H7" s="23" t="s">
        <v>34</v>
      </c>
      <c r="J7" s="24">
        <v>44926</v>
      </c>
    </row>
    <row r="8" spans="2:18" x14ac:dyDescent="0.3">
      <c r="F8" s="17"/>
    </row>
    <row r="9" spans="2:18" x14ac:dyDescent="0.3">
      <c r="B9" s="1" t="s">
        <v>19</v>
      </c>
      <c r="J9" s="24"/>
      <c r="P9" s="1" t="s">
        <v>24</v>
      </c>
    </row>
    <row r="10" spans="2:18" ht="18" thickBot="1" x14ac:dyDescent="0.35">
      <c r="B10" s="25"/>
      <c r="C10" s="25"/>
      <c r="D10" s="25"/>
      <c r="E10" s="25"/>
      <c r="F10" s="26"/>
      <c r="G10" s="25"/>
      <c r="H10" s="25"/>
      <c r="J10" s="25"/>
      <c r="K10" s="25"/>
      <c r="L10" s="25"/>
      <c r="M10" s="25"/>
      <c r="N10" s="25"/>
      <c r="O10" s="25"/>
      <c r="P10" s="25"/>
    </row>
    <row r="11" spans="2:18" x14ac:dyDescent="0.3">
      <c r="F11" s="17"/>
    </row>
    <row r="12" spans="2:18" x14ac:dyDescent="0.3">
      <c r="F12" s="24">
        <v>44926</v>
      </c>
      <c r="H12" s="24">
        <v>44561</v>
      </c>
      <c r="N12" s="24">
        <v>44926</v>
      </c>
      <c r="P12" s="24">
        <v>44561</v>
      </c>
    </row>
    <row r="13" spans="2:18" x14ac:dyDescent="0.3">
      <c r="B13" s="4" t="s">
        <v>20</v>
      </c>
      <c r="F13" s="17"/>
      <c r="H13" s="17"/>
      <c r="J13" s="4" t="s">
        <v>25</v>
      </c>
      <c r="R13" s="46"/>
    </row>
    <row r="14" spans="2:18" x14ac:dyDescent="0.3">
      <c r="B14" s="1" t="s">
        <v>59</v>
      </c>
      <c r="F14" s="17">
        <v>295359</v>
      </c>
      <c r="H14" s="17">
        <v>339058</v>
      </c>
      <c r="J14" s="1" t="s">
        <v>62</v>
      </c>
      <c r="N14" s="8">
        <v>370525</v>
      </c>
      <c r="P14" s="8">
        <v>390655</v>
      </c>
      <c r="R14" s="46"/>
    </row>
    <row r="15" spans="2:18" x14ac:dyDescent="0.3">
      <c r="B15" s="1" t="s">
        <v>60</v>
      </c>
      <c r="F15" s="17">
        <v>-51860</v>
      </c>
      <c r="H15" s="17">
        <v>-53464</v>
      </c>
      <c r="J15" s="1" t="s">
        <v>202</v>
      </c>
      <c r="N15" s="8">
        <v>2722</v>
      </c>
      <c r="P15" s="8">
        <v>-20130</v>
      </c>
    </row>
    <row r="16" spans="2:18" x14ac:dyDescent="0.3">
      <c r="B16" s="1" t="s">
        <v>61</v>
      </c>
      <c r="F16" s="17">
        <v>13514</v>
      </c>
      <c r="H16" s="17">
        <v>16710</v>
      </c>
    </row>
    <row r="17" spans="2:19" x14ac:dyDescent="0.3">
      <c r="B17" s="1" t="s">
        <v>32</v>
      </c>
      <c r="F17" s="27">
        <v>41649</v>
      </c>
      <c r="H17" s="27">
        <v>6098</v>
      </c>
      <c r="N17" s="9"/>
      <c r="P17" s="9"/>
      <c r="R17" s="46"/>
      <c r="S17" s="46"/>
    </row>
    <row r="18" spans="2:19" ht="18" thickBot="1" x14ac:dyDescent="0.35">
      <c r="F18" s="28">
        <f>SUM(F14:F17)</f>
        <v>298662</v>
      </c>
      <c r="H18" s="28">
        <f>SUM(H14:H17)</f>
        <v>308402</v>
      </c>
      <c r="N18" s="10">
        <f>SUM(N14:N17)</f>
        <v>373247</v>
      </c>
      <c r="P18" s="10">
        <f>SUM(P14:P17)</f>
        <v>370525</v>
      </c>
      <c r="R18" s="46"/>
      <c r="S18" s="46"/>
    </row>
    <row r="19" spans="2:19" ht="18" thickTop="1" x14ac:dyDescent="0.3">
      <c r="B19" s="4" t="s">
        <v>35</v>
      </c>
      <c r="F19" s="17"/>
      <c r="H19" s="17"/>
    </row>
    <row r="20" spans="2:19" x14ac:dyDescent="0.3">
      <c r="B20" s="1" t="s">
        <v>167</v>
      </c>
      <c r="F20" s="17">
        <v>0</v>
      </c>
      <c r="H20" s="17">
        <v>12000</v>
      </c>
      <c r="J20" s="4" t="s">
        <v>63</v>
      </c>
    </row>
    <row r="21" spans="2:19" x14ac:dyDescent="0.3">
      <c r="B21" s="1" t="s">
        <v>36</v>
      </c>
      <c r="F21" s="43">
        <v>4829</v>
      </c>
      <c r="H21" s="43">
        <v>3022</v>
      </c>
      <c r="R21" s="46"/>
      <c r="S21" s="46"/>
    </row>
    <row r="22" spans="2:19" ht="18" thickBot="1" x14ac:dyDescent="0.35">
      <c r="F22" s="29">
        <f>SUM(F20:F21)</f>
        <v>4829</v>
      </c>
      <c r="H22" s="29">
        <f>SUM(H20:H21)</f>
        <v>15022</v>
      </c>
      <c r="R22" s="46"/>
      <c r="S22" s="46"/>
    </row>
    <row r="23" spans="2:19" ht="18" thickTop="1" x14ac:dyDescent="0.3">
      <c r="F23" s="17"/>
      <c r="H23" s="17"/>
      <c r="J23" s="1" t="s">
        <v>64</v>
      </c>
      <c r="N23" s="17">
        <v>14832</v>
      </c>
      <c r="P23" s="17">
        <v>14832</v>
      </c>
      <c r="R23" s="46"/>
      <c r="S23" s="46"/>
    </row>
    <row r="24" spans="2:19" x14ac:dyDescent="0.3">
      <c r="B24" s="4" t="s">
        <v>23</v>
      </c>
      <c r="F24" s="17"/>
      <c r="H24" s="17"/>
      <c r="J24" s="1" t="s">
        <v>65</v>
      </c>
      <c r="N24" s="17">
        <v>7000</v>
      </c>
      <c r="P24" s="17">
        <v>6000</v>
      </c>
    </row>
    <row r="25" spans="2:19" x14ac:dyDescent="0.3">
      <c r="B25" s="1" t="s">
        <v>40</v>
      </c>
      <c r="F25" s="17">
        <v>2769</v>
      </c>
      <c r="H25" s="17">
        <v>1813</v>
      </c>
      <c r="J25" s="1" t="s">
        <v>156</v>
      </c>
      <c r="N25" s="17">
        <v>2000</v>
      </c>
      <c r="P25" s="17">
        <v>1000</v>
      </c>
    </row>
    <row r="26" spans="2:19" ht="18" thickBot="1" x14ac:dyDescent="0.35">
      <c r="F26" s="30"/>
      <c r="H26" s="30"/>
      <c r="N26" s="28">
        <f>SUM(N23:N25)</f>
        <v>23832</v>
      </c>
      <c r="P26" s="28">
        <f>SUM(P23:P25)</f>
        <v>21832</v>
      </c>
      <c r="R26" s="46"/>
    </row>
    <row r="27" spans="2:19" ht="18.600000000000001" thickTop="1" thickBot="1" x14ac:dyDescent="0.35">
      <c r="F27" s="28">
        <f>SUM(F25:F26)</f>
        <v>2769</v>
      </c>
      <c r="H27" s="28">
        <f>SUM(H25:H26)</f>
        <v>1813</v>
      </c>
      <c r="R27" s="46"/>
    </row>
    <row r="28" spans="2:19" ht="18" thickTop="1" x14ac:dyDescent="0.3">
      <c r="F28" s="17"/>
      <c r="H28" s="17"/>
      <c r="J28" s="4" t="s">
        <v>26</v>
      </c>
    </row>
    <row r="29" spans="2:19" x14ac:dyDescent="0.3">
      <c r="F29" s="30"/>
      <c r="H29" s="30"/>
    </row>
    <row r="30" spans="2:19" ht="18" thickBot="1" x14ac:dyDescent="0.35">
      <c r="B30" s="4" t="s">
        <v>37</v>
      </c>
      <c r="F30" s="34">
        <v>108406</v>
      </c>
      <c r="H30" s="34">
        <v>93224</v>
      </c>
      <c r="J30" s="1" t="s">
        <v>40</v>
      </c>
      <c r="N30" s="8">
        <v>17587</v>
      </c>
      <c r="P30" s="8">
        <v>14104</v>
      </c>
    </row>
    <row r="31" spans="2:19" ht="18" thickTop="1" x14ac:dyDescent="0.3">
      <c r="F31" s="30"/>
      <c r="H31" s="30"/>
      <c r="J31" s="1" t="s">
        <v>161</v>
      </c>
      <c r="N31" s="8"/>
      <c r="O31" s="8"/>
      <c r="P31" s="8">
        <v>0</v>
      </c>
    </row>
    <row r="32" spans="2:19" x14ac:dyDescent="0.3">
      <c r="F32" s="30"/>
      <c r="H32" s="30"/>
      <c r="J32" s="1" t="s">
        <v>169</v>
      </c>
      <c r="N32" s="8"/>
      <c r="O32" s="8"/>
      <c r="P32" s="8">
        <v>12000</v>
      </c>
    </row>
    <row r="33" spans="2:16" ht="18" thickBot="1" x14ac:dyDescent="0.35">
      <c r="F33" s="30"/>
      <c r="H33" s="30"/>
      <c r="N33" s="10">
        <f>SUM(N30:N31)</f>
        <v>17587</v>
      </c>
      <c r="P33" s="10">
        <f>SUM(P30:P31)</f>
        <v>14104</v>
      </c>
    </row>
    <row r="34" spans="2:16" ht="18" thickTop="1" x14ac:dyDescent="0.3"/>
    <row r="35" spans="2:16" x14ac:dyDescent="0.3">
      <c r="F35" s="17"/>
      <c r="H35" s="17"/>
    </row>
    <row r="36" spans="2:16" ht="18" thickBot="1" x14ac:dyDescent="0.35">
      <c r="B36" s="1" t="s">
        <v>38</v>
      </c>
      <c r="F36" s="21">
        <f>F18+F21+F27+F30</f>
        <v>414666</v>
      </c>
      <c r="H36" s="21">
        <f>H18+H21+H27+H30</f>
        <v>406461</v>
      </c>
      <c r="J36" s="1" t="s">
        <v>38</v>
      </c>
      <c r="N36" s="20">
        <f>N18+N26+N33</f>
        <v>414666</v>
      </c>
      <c r="P36" s="20">
        <f>P18+P26+P33</f>
        <v>406461</v>
      </c>
    </row>
    <row r="37" spans="2:16" ht="18" thickTop="1" x14ac:dyDescent="0.3">
      <c r="F37" s="17"/>
    </row>
    <row r="38" spans="2:16" x14ac:dyDescent="0.3">
      <c r="F38" s="17"/>
    </row>
  </sheetData>
  <mergeCells count="1">
    <mergeCell ref="F4:L4"/>
  </mergeCells>
  <phoneticPr fontId="1" type="noConversion"/>
  <pageMargins left="0.75" right="0.75" top="1" bottom="1" header="0.5" footer="0.5"/>
  <pageSetup paperSize="9" scale="68" orientation="landscape" horizontalDpi="300" verticalDpi="300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</vt:i4>
      </vt:variant>
    </vt:vector>
  </HeadingPairs>
  <TitlesOfParts>
    <vt:vector size="12" baseType="lpstr">
      <vt:lpstr>titel</vt:lpstr>
      <vt:lpstr>inhoud</vt:lpstr>
      <vt:lpstr>resul</vt:lpstr>
      <vt:lpstr>blz 3</vt:lpstr>
      <vt:lpstr>blz 4</vt:lpstr>
      <vt:lpstr>blz 5</vt:lpstr>
      <vt:lpstr>BLZ 6</vt:lpstr>
      <vt:lpstr>blz 7</vt:lpstr>
      <vt:lpstr>bal landscape</vt:lpstr>
      <vt:lpstr>v&amp;w</vt:lpstr>
      <vt:lpstr>vaste activa</vt:lpstr>
      <vt:lpstr>'blz 3'!Afdrukbereik</vt:lpstr>
    </vt:vector>
  </TitlesOfParts>
  <Company>rikz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poot</dc:creator>
  <cp:lastModifiedBy>Sandra</cp:lastModifiedBy>
  <cp:lastPrinted>2023-03-08T16:50:21Z</cp:lastPrinted>
  <dcterms:created xsi:type="dcterms:W3CDTF">2005-08-22T14:49:02Z</dcterms:created>
  <dcterms:modified xsi:type="dcterms:W3CDTF">2023-04-09T01:10:46Z</dcterms:modified>
</cp:coreProperties>
</file>